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12.bin" ContentType="application/vnd.openxmlformats-officedocument.oleObject"/>
  <Override PartName="/xl/embeddings/oleObject13.bin" ContentType="application/vnd.openxmlformats-officedocument.oleObject"/>
  <Override PartName="/xl/embeddings/oleObject14.bin" ContentType="application/vnd.openxmlformats-officedocument.oleObject"/>
  <Override PartName="/xl/embeddings/oleObject15.bin" ContentType="application/vnd.openxmlformats-officedocument.oleObject"/>
  <Override PartName="/xl/embeddings/oleObject16.bin" ContentType="application/vnd.openxmlformats-officedocument.oleObject"/>
  <Override PartName="/xl/embeddings/oleObject17.bin" ContentType="application/vnd.openxmlformats-officedocument.oleObject"/>
  <Override PartName="/xl/embeddings/oleObject18.bin" ContentType="application/vnd.openxmlformats-officedocument.oleObject"/>
  <Override PartName="/xl/embeddings/oleObject19.bin" ContentType="application/vnd.openxmlformats-officedocument.oleObject"/>
  <Override PartName="/xl/embeddings/oleObject20.bin" ContentType="application/vnd.openxmlformats-officedocument.oleObject"/>
  <Override PartName="/xl/embeddings/oleObject21.bin" ContentType="application/vnd.openxmlformats-officedocument.oleObject"/>
  <Override PartName="/xl/embeddings/oleObject22.bin" ContentType="application/vnd.openxmlformats-officedocument.oleObject"/>
  <Override PartName="/xl/embeddings/oleObject23.bin" ContentType="application/vnd.openxmlformats-officedocument.oleObject"/>
  <Override PartName="/xl/embeddings/oleObject24.bin" ContentType="application/vnd.openxmlformats-officedocument.oleObject"/>
  <Override PartName="/xl/embeddings/oleObject25.bin" ContentType="application/vnd.openxmlformats-officedocument.oleObject"/>
  <Override PartName="/xl/embeddings/oleObject26.bin" ContentType="application/vnd.openxmlformats-officedocument.oleObject"/>
  <Override PartName="/xl/embeddings/oleObject27.bin" ContentType="application/vnd.openxmlformats-officedocument.oleObject"/>
  <Override PartName="/xl/embeddings/oleObject28.bin" ContentType="application/vnd.openxmlformats-officedocument.oleObject"/>
  <Override PartName="/xl/embeddings/oleObject29.bin" ContentType="application/vnd.openxmlformats-officedocument.oleObject"/>
  <Override PartName="/xl/embeddings/oleObject30.bin" ContentType="application/vnd.openxmlformats-officedocument.oleObject"/>
  <Override PartName="/xl/embeddings/oleObject31.bin" ContentType="application/vnd.openxmlformats-officedocument.oleObject"/>
  <Override PartName="/xl/embeddings/oleObject32.bin" ContentType="application/vnd.openxmlformats-officedocument.oleObject"/>
  <Override PartName="/xl/embeddings/oleObject33.bin" ContentType="application/vnd.openxmlformats-officedocument.oleObject"/>
  <Override PartName="/xl/embeddings/oleObject34.bin" ContentType="application/vnd.openxmlformats-officedocument.oleObject"/>
  <Override PartName="/xl/embeddings/oleObject35.bin" ContentType="application/vnd.openxmlformats-officedocument.oleObject"/>
  <Override PartName="/xl/embeddings/oleObject36.bin" ContentType="application/vnd.openxmlformats-officedocument.oleObject"/>
  <Override PartName="/xl/embeddings/oleObject37.bin" ContentType="application/vnd.openxmlformats-officedocument.oleObject"/>
  <Override PartName="/xl/embeddings/oleObject38.bin" ContentType="application/vnd.openxmlformats-officedocument.oleObject"/>
  <Override PartName="/xl/embeddings/oleObject39.bin" ContentType="application/vnd.openxmlformats-officedocument.oleObject"/>
  <Override PartName="/xl/embeddings/oleObject40.bin" ContentType="application/vnd.openxmlformats-officedocument.oleObject"/>
  <Override PartName="/xl/embeddings/oleObject41.bin" ContentType="application/vnd.openxmlformats-officedocument.oleObject"/>
  <Override PartName="/xl/embeddings/oleObject42.bin" ContentType="application/vnd.openxmlformats-officedocument.oleObject"/>
  <Override PartName="/xl/embeddings/oleObject43.bin" ContentType="application/vnd.openxmlformats-officedocument.oleObject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E. Tanner\Documents\JHU2018\Mod 6\MEMO ASSIGNMENT\"/>
    </mc:Choice>
  </mc:AlternateContent>
  <xr:revisionPtr revIDLastSave="0" documentId="13_ncr:1_{4EC989F2-8724-4A04-BAFC-C01AA4014A57}" xr6:coauthVersionLast="31" xr6:coauthVersionMax="31" xr10:uidLastSave="{00000000-0000-0000-0000-000000000000}"/>
  <bookViews>
    <workbookView xWindow="0" yWindow="0" windowWidth="23040" windowHeight="9120" activeTab="1" xr2:uid="{00000000-000D-0000-FFFF-FFFF00000000}"/>
  </bookViews>
  <sheets>
    <sheet name="OLD CHARTS" sheetId="3" r:id="rId1"/>
    <sheet name="NOZLBZLB EXAMPLE WITH CHART FIN" sheetId="2" r:id="rId2"/>
  </sheets>
  <externalReferences>
    <externalReference r:id="rId3"/>
    <externalReference r:id="rId4"/>
  </externalReferences>
  <definedNames>
    <definedName name="_DLX2.USE" localSheetId="1">#REF!</definedName>
    <definedName name="_DLX2.USE">#REF!</definedName>
    <definedName name="fromyear">[1]Data!$B$24</definedName>
    <definedName name="toyear">[1]Data!$B$25</definedName>
    <definedName name="zzz" localSheetId="1">#REF!</definedName>
    <definedName name="zzz">#REF!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6" i="2" l="1"/>
  <c r="J16" i="2" l="1"/>
  <c r="M20" i="2"/>
  <c r="G177" i="2"/>
  <c r="G155" i="2" l="1"/>
  <c r="N177" i="2"/>
  <c r="E55" i="2"/>
  <c r="E42" i="2"/>
  <c r="E54" i="2" s="1"/>
  <c r="J32" i="2"/>
  <c r="M32" i="2" s="1"/>
  <c r="E47" i="2"/>
  <c r="E62" i="2" s="1"/>
  <c r="J46" i="2"/>
  <c r="M11" i="2"/>
  <c r="J11" i="2"/>
  <c r="G11" i="2"/>
  <c r="E50" i="2" l="1"/>
  <c r="E51" i="2" s="1"/>
  <c r="E37" i="2" s="1"/>
  <c r="M46" i="2"/>
  <c r="L251" i="2"/>
  <c r="L252" i="2" s="1"/>
  <c r="L249" i="2"/>
  <c r="L250" i="2" s="1"/>
  <c r="M224" i="2"/>
  <c r="M231" i="2"/>
  <c r="L233" i="2" a="1"/>
  <c r="L233" i="2" s="1"/>
  <c r="M230" i="2"/>
  <c r="L229" i="2"/>
  <c r="G180" i="2"/>
  <c r="G189" i="2" s="1"/>
  <c r="M222" i="2"/>
  <c r="M223" i="2" l="1"/>
  <c r="L253" i="2"/>
  <c r="N234" i="2"/>
  <c r="L234" i="2"/>
  <c r="N233" i="2"/>
  <c r="M235" i="2"/>
  <c r="M234" i="2"/>
  <c r="M233" i="2"/>
  <c r="L235" i="2"/>
  <c r="N235" i="2"/>
  <c r="S17" i="2"/>
  <c r="L237" i="2" l="1" a="1"/>
  <c r="L237" i="2" s="1"/>
  <c r="G135" i="2"/>
  <c r="G133" i="2"/>
  <c r="G131" i="2"/>
  <c r="BA208" i="2"/>
  <c r="AY208" i="2"/>
  <c r="AD257" i="2"/>
  <c r="AD263" i="2" s="1"/>
  <c r="AF238" i="2"/>
  <c r="AF244" i="2" s="1"/>
  <c r="AD238" i="2"/>
  <c r="AD244" i="2" s="1"/>
  <c r="Y209" i="2"/>
  <c r="AY209" i="2" s="1"/>
  <c r="AA208" i="2"/>
  <c r="Y207" i="2"/>
  <c r="Y206" i="2" s="1"/>
  <c r="AX245" i="2"/>
  <c r="G203" i="2"/>
  <c r="G199" i="2"/>
  <c r="G139" i="2" s="1"/>
  <c r="G186" i="2"/>
  <c r="M187" i="2" s="1"/>
  <c r="G170" i="2"/>
  <c r="J168" i="2"/>
  <c r="J165" i="2"/>
  <c r="J162" i="2"/>
  <c r="G162" i="2"/>
  <c r="J160" i="2"/>
  <c r="G160" i="2"/>
  <c r="G156" i="2"/>
  <c r="G159" i="2" s="1"/>
  <c r="J154" i="2"/>
  <c r="G154" i="2"/>
  <c r="H152" i="2"/>
  <c r="J149" i="2"/>
  <c r="J148" i="2"/>
  <c r="J147" i="2"/>
  <c r="J146" i="2"/>
  <c r="J153" i="2" s="1"/>
  <c r="J145" i="2"/>
  <c r="J169" i="2" s="1"/>
  <c r="J135" i="2"/>
  <c r="O133" i="2"/>
  <c r="M133" i="2"/>
  <c r="J133" i="2"/>
  <c r="O131" i="2"/>
  <c r="M131" i="2"/>
  <c r="J131" i="2"/>
  <c r="O124" i="2"/>
  <c r="G112" i="2"/>
  <c r="O111" i="2"/>
  <c r="M111" i="2"/>
  <c r="G111" i="2"/>
  <c r="O110" i="2"/>
  <c r="G110" i="2"/>
  <c r="M87" i="2"/>
  <c r="G87" i="2"/>
  <c r="G86" i="2"/>
  <c r="M85" i="2"/>
  <c r="G85" i="2"/>
  <c r="M84" i="2"/>
  <c r="J84" i="2"/>
  <c r="G84" i="2"/>
  <c r="O20" i="2"/>
  <c r="O17" i="2"/>
  <c r="M17" i="2"/>
  <c r="J17" i="2"/>
  <c r="O16" i="2"/>
  <c r="M16" i="2"/>
  <c r="M237" i="2" l="1"/>
  <c r="N239" i="2"/>
  <c r="M238" i="2"/>
  <c r="M239" i="2"/>
  <c r="L239" i="2"/>
  <c r="N238" i="2"/>
  <c r="L238" i="2"/>
  <c r="N237" i="2"/>
  <c r="G92" i="2"/>
  <c r="J167" i="2"/>
  <c r="M94" i="2"/>
  <c r="J170" i="2"/>
  <c r="M201" i="2"/>
  <c r="G119" i="2" s="1"/>
  <c r="M92" i="2"/>
  <c r="AY206" i="2"/>
  <c r="AE207" i="2"/>
  <c r="AI207" i="2" s="1"/>
  <c r="AU207" i="2" s="1"/>
  <c r="BA207" i="2"/>
  <c r="AY207" i="2"/>
  <c r="BA206" i="2"/>
  <c r="M110" i="2"/>
  <c r="BA209" i="2"/>
  <c r="J110" i="2"/>
  <c r="J166" i="2"/>
  <c r="J164" i="2" s="1"/>
  <c r="J155" i="2"/>
  <c r="J156" i="2" s="1"/>
  <c r="L156" i="2" s="1"/>
  <c r="G93" i="2"/>
  <c r="G141" i="2"/>
  <c r="G140" i="2"/>
  <c r="G143" i="2"/>
  <c r="G91" i="2"/>
  <c r="Y210" i="2"/>
  <c r="AA209" i="2"/>
  <c r="AG209" i="2"/>
  <c r="AK209" i="2" s="1"/>
  <c r="Y205" i="2"/>
  <c r="AG205" i="2" s="1"/>
  <c r="AK205" i="2" s="1"/>
  <c r="AA206" i="2"/>
  <c r="AG206" i="2"/>
  <c r="AK206" i="2" s="1"/>
  <c r="J91" i="2"/>
  <c r="G94" i="2"/>
  <c r="M91" i="2"/>
  <c r="AG207" i="2"/>
  <c r="AK207" i="2" s="1"/>
  <c r="AE208" i="2"/>
  <c r="AI208" i="2" s="1"/>
  <c r="AG208" i="2"/>
  <c r="AK208" i="2" s="1"/>
  <c r="AE206" i="2"/>
  <c r="AI206" i="2" s="1"/>
  <c r="AA207" i="2"/>
  <c r="AE209" i="2"/>
  <c r="AI209" i="2" s="1"/>
  <c r="AY245" i="2"/>
  <c r="S241" i="2" l="1" a="1"/>
  <c r="S241" i="2" s="1"/>
  <c r="J19" i="2"/>
  <c r="AB208" i="2"/>
  <c r="AB209" i="2"/>
  <c r="AB207" i="2"/>
  <c r="AB206" i="2"/>
  <c r="J86" i="2"/>
  <c r="J93" i="2" s="1"/>
  <c r="J112" i="2"/>
  <c r="J119" i="2" s="1"/>
  <c r="M86" i="2"/>
  <c r="M93" i="2" s="1"/>
  <c r="M97" i="2" s="1"/>
  <c r="S19" i="2"/>
  <c r="BC207" i="2"/>
  <c r="BG207" i="2" s="1"/>
  <c r="M118" i="2"/>
  <c r="G118" i="2"/>
  <c r="M117" i="2"/>
  <c r="J117" i="2"/>
  <c r="J163" i="2"/>
  <c r="L163" i="2" s="1"/>
  <c r="O117" i="2"/>
  <c r="O118" i="2"/>
  <c r="AM207" i="2"/>
  <c r="AQ207" i="2" s="1"/>
  <c r="G117" i="2"/>
  <c r="BC208" i="2"/>
  <c r="BG208" i="2" s="1"/>
  <c r="AE205" i="2"/>
  <c r="AI205" i="2" s="1"/>
  <c r="AU205" i="2" s="1"/>
  <c r="BA205" i="2"/>
  <c r="BE205" i="2" s="1"/>
  <c r="BI205" i="2" s="1"/>
  <c r="AY205" i="2"/>
  <c r="AY210" i="2"/>
  <c r="BA210" i="2"/>
  <c r="AG210" i="2"/>
  <c r="AK210" i="2" s="1"/>
  <c r="AW210" i="2" s="1"/>
  <c r="BC206" i="2"/>
  <c r="BG206" i="2" s="1"/>
  <c r="BC209" i="2"/>
  <c r="BG209" i="2" s="1"/>
  <c r="AC209" i="2"/>
  <c r="AC207" i="2"/>
  <c r="M112" i="2"/>
  <c r="M119" i="2" s="1"/>
  <c r="AC206" i="2"/>
  <c r="M19" i="2"/>
  <c r="AC208" i="2"/>
  <c r="O12" i="2"/>
  <c r="O112" i="2" s="1"/>
  <c r="O119" i="2" s="1"/>
  <c r="G97" i="2"/>
  <c r="G103" i="2" s="1"/>
  <c r="BE208" i="2"/>
  <c r="BI208" i="2" s="1"/>
  <c r="BE206" i="2"/>
  <c r="BI206" i="2" s="1"/>
  <c r="BE209" i="2"/>
  <c r="BI209" i="2" s="1"/>
  <c r="BE207" i="2"/>
  <c r="BI207" i="2" s="1"/>
  <c r="J159" i="2"/>
  <c r="J161" i="2"/>
  <c r="AM206" i="2"/>
  <c r="AQ206" i="2" s="1"/>
  <c r="AU206" i="2"/>
  <c r="AO205" i="2"/>
  <c r="AS205" i="2" s="1"/>
  <c r="AW205" i="2"/>
  <c r="AO209" i="2"/>
  <c r="AS209" i="2" s="1"/>
  <c r="AW209" i="2"/>
  <c r="AU208" i="2"/>
  <c r="AM208" i="2"/>
  <c r="AQ208" i="2" s="1"/>
  <c r="AO206" i="2"/>
  <c r="AS206" i="2" s="1"/>
  <c r="AW206" i="2"/>
  <c r="AW207" i="2"/>
  <c r="AO207" i="2"/>
  <c r="AS207" i="2" s="1"/>
  <c r="Y204" i="2"/>
  <c r="AA205" i="2"/>
  <c r="AC205" i="2"/>
  <c r="AB205" i="2"/>
  <c r="AM209" i="2"/>
  <c r="AQ209" i="2" s="1"/>
  <c r="AU209" i="2"/>
  <c r="AB210" i="2"/>
  <c r="AA210" i="2"/>
  <c r="Y211" i="2"/>
  <c r="AC210" i="2"/>
  <c r="AE210" i="2"/>
  <c r="AI210" i="2" s="1"/>
  <c r="AO208" i="2"/>
  <c r="AS208" i="2" s="1"/>
  <c r="AW208" i="2"/>
  <c r="S243" i="2" l="1"/>
  <c r="J87" i="2" s="1"/>
  <c r="J94" i="2" s="1"/>
  <c r="S242" i="2"/>
  <c r="G123" i="2"/>
  <c r="G129" i="2" s="1"/>
  <c r="AZ207" i="2"/>
  <c r="J20" i="2"/>
  <c r="N119" i="2"/>
  <c r="M124" i="2"/>
  <c r="M125" i="2" s="1"/>
  <c r="M126" i="2" s="1"/>
  <c r="N117" i="2"/>
  <c r="S117" i="2"/>
  <c r="O123" i="2"/>
  <c r="O132" i="2" s="1"/>
  <c r="AM205" i="2"/>
  <c r="AQ205" i="2" s="1"/>
  <c r="AY211" i="2"/>
  <c r="AZ211" i="2"/>
  <c r="BA211" i="2"/>
  <c r="BE210" i="2"/>
  <c r="BI210" i="2" s="1"/>
  <c r="BC205" i="2"/>
  <c r="BG205" i="2" s="1"/>
  <c r="BC210" i="2"/>
  <c r="BG210" i="2" s="1"/>
  <c r="AO210" i="2"/>
  <c r="AS210" i="2" s="1"/>
  <c r="AY204" i="2"/>
  <c r="BA204" i="2"/>
  <c r="S119" i="2"/>
  <c r="M123" i="2"/>
  <c r="M130" i="2" s="1"/>
  <c r="O19" i="2"/>
  <c r="G101" i="2"/>
  <c r="G100" i="2"/>
  <c r="J158" i="2"/>
  <c r="L158" i="2" s="1"/>
  <c r="Y212" i="2"/>
  <c r="AC211" i="2"/>
  <c r="AB211" i="2"/>
  <c r="AA211" i="2"/>
  <c r="AE211" i="2"/>
  <c r="AI211" i="2" s="1"/>
  <c r="AG211" i="2"/>
  <c r="M103" i="2"/>
  <c r="M100" i="2"/>
  <c r="M101" i="2"/>
  <c r="AM210" i="2"/>
  <c r="AQ210" i="2" s="1"/>
  <c r="AU210" i="2"/>
  <c r="AC204" i="2"/>
  <c r="AB204" i="2"/>
  <c r="AA204" i="2"/>
  <c r="AE204" i="2"/>
  <c r="AI204" i="2" s="1"/>
  <c r="AG204" i="2"/>
  <c r="Y203" i="2"/>
  <c r="AF204" i="2"/>
  <c r="J85" i="2" l="1"/>
  <c r="J92" i="2" s="1"/>
  <c r="J97" i="2" s="1"/>
  <c r="J103" i="2" s="1"/>
  <c r="AZ204" i="2"/>
  <c r="BD204" i="2" s="1"/>
  <c r="BH204" i="2" s="1"/>
  <c r="AF209" i="2"/>
  <c r="AJ209" i="2" s="1"/>
  <c r="AN209" i="2" s="1"/>
  <c r="AR209" i="2" s="1"/>
  <c r="G136" i="2"/>
  <c r="G132" i="2"/>
  <c r="G134" i="2" s="1"/>
  <c r="G148" i="2" s="1"/>
  <c r="G130" i="2"/>
  <c r="G146" i="2" s="1"/>
  <c r="G153" i="2" s="1"/>
  <c r="AZ206" i="2"/>
  <c r="AF207" i="2"/>
  <c r="AJ207" i="2" s="1"/>
  <c r="AV207" i="2" s="1"/>
  <c r="AZ205" i="2"/>
  <c r="AF211" i="2"/>
  <c r="AJ211" i="2" s="1"/>
  <c r="AN211" i="2" s="1"/>
  <c r="AR211" i="2" s="1"/>
  <c r="J139" i="2"/>
  <c r="J140" i="2" s="1"/>
  <c r="AZ209" i="2"/>
  <c r="AZ210" i="2"/>
  <c r="AF210" i="2"/>
  <c r="AJ210" i="2" s="1"/>
  <c r="AV210" i="2" s="1"/>
  <c r="AF206" i="2"/>
  <c r="AJ206" i="2" s="1"/>
  <c r="AN206" i="2" s="1"/>
  <c r="AR206" i="2" s="1"/>
  <c r="J111" i="2"/>
  <c r="J118" i="2" s="1"/>
  <c r="AF208" i="2"/>
  <c r="AJ208" i="2" s="1"/>
  <c r="AV208" i="2" s="1"/>
  <c r="AZ208" i="2"/>
  <c r="AF205" i="2"/>
  <c r="AJ205" i="2" s="1"/>
  <c r="AV205" i="2" s="1"/>
  <c r="O136" i="2"/>
  <c r="O130" i="2"/>
  <c r="O134" i="2" s="1"/>
  <c r="BC211" i="2"/>
  <c r="BG211" i="2" s="1"/>
  <c r="AY212" i="2"/>
  <c r="BA212" i="2"/>
  <c r="AZ212" i="2"/>
  <c r="BC204" i="2"/>
  <c r="BG204" i="2" s="1"/>
  <c r="BA203" i="2"/>
  <c r="AY203" i="2"/>
  <c r="AZ203" i="2"/>
  <c r="M136" i="2"/>
  <c r="M132" i="2"/>
  <c r="G102" i="2"/>
  <c r="AK211" i="2"/>
  <c r="AW211" i="2" s="1"/>
  <c r="BE211" i="2"/>
  <c r="BI211" i="2" s="1"/>
  <c r="AK204" i="2"/>
  <c r="AW204" i="2" s="1"/>
  <c r="BE204" i="2"/>
  <c r="BI204" i="2" s="1"/>
  <c r="AJ204" i="2"/>
  <c r="AN204" i="2" s="1"/>
  <c r="AR204" i="2" s="1"/>
  <c r="Y202" i="2"/>
  <c r="AC203" i="2"/>
  <c r="AB203" i="2"/>
  <c r="AA203" i="2"/>
  <c r="AE203" i="2"/>
  <c r="AI203" i="2" s="1"/>
  <c r="AF203" i="2"/>
  <c r="AG203" i="2"/>
  <c r="AM204" i="2"/>
  <c r="AQ204" i="2" s="1"/>
  <c r="AU204" i="2"/>
  <c r="AU211" i="2"/>
  <c r="AM211" i="2"/>
  <c r="AQ211" i="2" s="1"/>
  <c r="M102" i="2"/>
  <c r="M28" i="2" s="1"/>
  <c r="Y213" i="2"/>
  <c r="AC212" i="2"/>
  <c r="AB212" i="2"/>
  <c r="AA212" i="2"/>
  <c r="AF212" i="2"/>
  <c r="AG212" i="2"/>
  <c r="AE212" i="2"/>
  <c r="AI212" i="2" s="1"/>
  <c r="AV209" i="2" l="1"/>
  <c r="J100" i="2"/>
  <c r="J101" i="2"/>
  <c r="AN208" i="2"/>
  <c r="AR208" i="2" s="1"/>
  <c r="G147" i="2"/>
  <c r="BD207" i="2"/>
  <c r="BH207" i="2" s="1"/>
  <c r="BD209" i="2"/>
  <c r="BH209" i="2" s="1"/>
  <c r="G149" i="2"/>
  <c r="G145" i="2"/>
  <c r="G161" i="2" s="1"/>
  <c r="G158" i="2" s="1"/>
  <c r="AN207" i="2"/>
  <c r="AR207" i="2" s="1"/>
  <c r="BD210" i="2"/>
  <c r="BH210" i="2" s="1"/>
  <c r="BD211" i="2"/>
  <c r="BH211" i="2" s="1"/>
  <c r="BD206" i="2"/>
  <c r="BH206" i="2" s="1"/>
  <c r="J141" i="2"/>
  <c r="J143" i="2"/>
  <c r="AN205" i="2"/>
  <c r="AR205" i="2" s="1"/>
  <c r="AN210" i="2"/>
  <c r="AR210" i="2" s="1"/>
  <c r="BD208" i="2"/>
  <c r="BH208" i="2" s="1"/>
  <c r="BD205" i="2"/>
  <c r="BH205" i="2" s="1"/>
  <c r="J123" i="2"/>
  <c r="J124" i="2"/>
  <c r="J125" i="2" s="1"/>
  <c r="J126" i="2" s="1"/>
  <c r="AV206" i="2"/>
  <c r="G69" i="2"/>
  <c r="G35" i="2" s="1"/>
  <c r="G28" i="2"/>
  <c r="G169" i="2"/>
  <c r="G167" i="2" s="1"/>
  <c r="BC212" i="2"/>
  <c r="BG212" i="2" s="1"/>
  <c r="AZ213" i="2"/>
  <c r="AY213" i="2"/>
  <c r="BA213" i="2"/>
  <c r="AY202" i="2"/>
  <c r="BA202" i="2"/>
  <c r="AZ202" i="2"/>
  <c r="BC203" i="2"/>
  <c r="BG203" i="2" s="1"/>
  <c r="AO204" i="2"/>
  <c r="AS204" i="2" s="1"/>
  <c r="G71" i="2"/>
  <c r="G104" i="2"/>
  <c r="G70" i="2"/>
  <c r="G74" i="2"/>
  <c r="AV204" i="2"/>
  <c r="AV211" i="2"/>
  <c r="AO211" i="2"/>
  <c r="AS211" i="2" s="1"/>
  <c r="AK212" i="2"/>
  <c r="AW212" i="2" s="1"/>
  <c r="BE212" i="2"/>
  <c r="BI212" i="2" s="1"/>
  <c r="AK203" i="2"/>
  <c r="AO203" i="2" s="1"/>
  <c r="AS203" i="2" s="1"/>
  <c r="BE203" i="2"/>
  <c r="BI203" i="2" s="1"/>
  <c r="AJ203" i="2"/>
  <c r="AN203" i="2" s="1"/>
  <c r="AR203" i="2" s="1"/>
  <c r="BD203" i="2"/>
  <c r="BH203" i="2" s="1"/>
  <c r="AJ212" i="2"/>
  <c r="AV212" i="2" s="1"/>
  <c r="BD212" i="2"/>
  <c r="BH212" i="2" s="1"/>
  <c r="AA202" i="2"/>
  <c r="Y201" i="2"/>
  <c r="AB202" i="2"/>
  <c r="AC202" i="2"/>
  <c r="AE202" i="2"/>
  <c r="AI202" i="2" s="1"/>
  <c r="AF202" i="2"/>
  <c r="AG202" i="2"/>
  <c r="M70" i="2"/>
  <c r="M69" i="2"/>
  <c r="M35" i="2" s="1"/>
  <c r="M74" i="2"/>
  <c r="M104" i="2"/>
  <c r="M71" i="2"/>
  <c r="AM203" i="2"/>
  <c r="AQ203" i="2" s="1"/>
  <c r="AU203" i="2"/>
  <c r="AA213" i="2"/>
  <c r="AB213" i="2"/>
  <c r="AC213" i="2"/>
  <c r="Y214" i="2"/>
  <c r="AE213" i="2"/>
  <c r="AI213" i="2" s="1"/>
  <c r="AF213" i="2"/>
  <c r="AG213" i="2"/>
  <c r="AM212" i="2"/>
  <c r="AQ212" i="2" s="1"/>
  <c r="AU212" i="2"/>
  <c r="J102" i="2" l="1"/>
  <c r="J28" i="2" s="1"/>
  <c r="G166" i="2"/>
  <c r="G164" i="2" s="1"/>
  <c r="G163" i="2" s="1"/>
  <c r="G36" i="2"/>
  <c r="G47" i="2"/>
  <c r="G25" i="2"/>
  <c r="G38" i="2"/>
  <c r="G43" i="2"/>
  <c r="G24" i="2"/>
  <c r="M24" i="2"/>
  <c r="M43" i="2"/>
  <c r="M47" i="2"/>
  <c r="M36" i="2"/>
  <c r="M37" i="2" s="1"/>
  <c r="M38" i="2"/>
  <c r="M25" i="2"/>
  <c r="J132" i="2"/>
  <c r="J130" i="2"/>
  <c r="J129" i="2"/>
  <c r="J136" i="2"/>
  <c r="AD252" i="2"/>
  <c r="AG251" i="2" s="1"/>
  <c r="AG252" i="2" s="1"/>
  <c r="AJ251" i="2" s="1"/>
  <c r="AJ252" i="2" s="1"/>
  <c r="AD264" i="2"/>
  <c r="AG263" i="2" s="1"/>
  <c r="AG264" i="2" s="1"/>
  <c r="AJ263" i="2" s="1"/>
  <c r="AJ264" i="2" s="1"/>
  <c r="AC244" i="2"/>
  <c r="AC263" i="2" s="1"/>
  <c r="AI263" i="2" s="1"/>
  <c r="M23" i="2"/>
  <c r="AD233" i="2"/>
  <c r="AG232" i="2" s="1"/>
  <c r="AG233" i="2" s="1"/>
  <c r="AJ232" i="2" s="1"/>
  <c r="AJ233" i="2" s="1"/>
  <c r="AC232" i="2"/>
  <c r="G23" i="2"/>
  <c r="BC213" i="2"/>
  <c r="BG213" i="2" s="1"/>
  <c r="BA214" i="2"/>
  <c r="AZ214" i="2"/>
  <c r="AY214" i="2"/>
  <c r="AZ201" i="2"/>
  <c r="AY201" i="2"/>
  <c r="BA201" i="2"/>
  <c r="BC202" i="2"/>
  <c r="BG202" i="2" s="1"/>
  <c r="AO212" i="2"/>
  <c r="AS212" i="2" s="1"/>
  <c r="G72" i="2"/>
  <c r="G26" i="2" s="1"/>
  <c r="AW203" i="2"/>
  <c r="AK202" i="2"/>
  <c r="AO202" i="2" s="1"/>
  <c r="AS202" i="2" s="1"/>
  <c r="BE202" i="2"/>
  <c r="BI202" i="2" s="1"/>
  <c r="AK213" i="2"/>
  <c r="AW213" i="2" s="1"/>
  <c r="BE213" i="2"/>
  <c r="BI213" i="2" s="1"/>
  <c r="AJ202" i="2"/>
  <c r="AV202" i="2" s="1"/>
  <c r="BD202" i="2"/>
  <c r="BH202" i="2" s="1"/>
  <c r="AN212" i="2"/>
  <c r="AR212" i="2" s="1"/>
  <c r="AV203" i="2"/>
  <c r="AJ213" i="2"/>
  <c r="AV213" i="2" s="1"/>
  <c r="BD213" i="2"/>
  <c r="BH213" i="2" s="1"/>
  <c r="M72" i="2"/>
  <c r="M26" i="2" s="1"/>
  <c r="AD245" i="2"/>
  <c r="Y215" i="2"/>
  <c r="AC214" i="2"/>
  <c r="AB214" i="2"/>
  <c r="AA214" i="2"/>
  <c r="AG214" i="2"/>
  <c r="AF214" i="2"/>
  <c r="AE214" i="2"/>
  <c r="AI214" i="2" s="1"/>
  <c r="AU202" i="2"/>
  <c r="AM202" i="2"/>
  <c r="AQ202" i="2" s="1"/>
  <c r="AU213" i="2"/>
  <c r="AQ213" i="2"/>
  <c r="AM213" i="2"/>
  <c r="AC201" i="2"/>
  <c r="AB201" i="2"/>
  <c r="AA201" i="2"/>
  <c r="AF201" i="2"/>
  <c r="Y200" i="2"/>
  <c r="AG201" i="2"/>
  <c r="AE201" i="2"/>
  <c r="AI201" i="2" s="1"/>
  <c r="J69" i="2" l="1"/>
  <c r="J35" i="2" s="1"/>
  <c r="J36" i="2" s="1"/>
  <c r="J37" i="2" s="1"/>
  <c r="J70" i="2"/>
  <c r="J71" i="2"/>
  <c r="J38" i="2" s="1"/>
  <c r="J104" i="2"/>
  <c r="J74" i="2"/>
  <c r="J24" i="2"/>
  <c r="AD239" i="2"/>
  <c r="AG239" i="2" s="1"/>
  <c r="AJ238" i="2" s="1"/>
  <c r="AJ239" i="2" s="1"/>
  <c r="M62" i="2"/>
  <c r="M50" i="2" s="1"/>
  <c r="M51" i="2" s="1"/>
  <c r="G62" i="2"/>
  <c r="G50" i="2" s="1"/>
  <c r="G51" i="2" s="1"/>
  <c r="G37" i="2" s="1"/>
  <c r="G42" i="2"/>
  <c r="G54" i="2" s="1"/>
  <c r="G55" i="2"/>
  <c r="AD258" i="2"/>
  <c r="AG257" i="2" s="1"/>
  <c r="AG258" i="2" s="1"/>
  <c r="AJ257" i="2" s="1"/>
  <c r="AJ258" i="2" s="1"/>
  <c r="M55" i="2"/>
  <c r="M42" i="2"/>
  <c r="M54" i="2" s="1"/>
  <c r="M134" i="2"/>
  <c r="J134" i="2"/>
  <c r="J137" i="2" s="1"/>
  <c r="AF264" i="2"/>
  <c r="AC264" i="2"/>
  <c r="AI264" i="2" s="1"/>
  <c r="AC245" i="2"/>
  <c r="AI245" i="2" s="1"/>
  <c r="AI244" i="2"/>
  <c r="AI232" i="2"/>
  <c r="AF233" i="2"/>
  <c r="AC233" i="2"/>
  <c r="AC251" i="2"/>
  <c r="AZ215" i="2"/>
  <c r="AY215" i="2"/>
  <c r="BA215" i="2"/>
  <c r="BC201" i="2"/>
  <c r="BG201" i="2" s="1"/>
  <c r="AZ200" i="2"/>
  <c r="AY200" i="2"/>
  <c r="BA200" i="2"/>
  <c r="BC214" i="2"/>
  <c r="BG214" i="2" s="1"/>
  <c r="AO213" i="2"/>
  <c r="AS213" i="2" s="1"/>
  <c r="AW202" i="2"/>
  <c r="AK201" i="2"/>
  <c r="AO201" i="2" s="1"/>
  <c r="AS201" i="2" s="1"/>
  <c r="BE201" i="2"/>
  <c r="BI201" i="2" s="1"/>
  <c r="AK214" i="2"/>
  <c r="BE214" i="2"/>
  <c r="BI214" i="2" s="1"/>
  <c r="AN202" i="2"/>
  <c r="AR202" i="2" s="1"/>
  <c r="AJ214" i="2"/>
  <c r="AV214" i="2" s="1"/>
  <c r="BD214" i="2"/>
  <c r="BH214" i="2" s="1"/>
  <c r="AN213" i="2"/>
  <c r="AR213" i="2" s="1"/>
  <c r="AJ201" i="2"/>
  <c r="AV201" i="2" s="1"/>
  <c r="BD201" i="2"/>
  <c r="BH201" i="2" s="1"/>
  <c r="AG244" i="2"/>
  <c r="AG245" i="2"/>
  <c r="AJ244" i="2" s="1"/>
  <c r="AJ245" i="2" s="1"/>
  <c r="Y216" i="2"/>
  <c r="AC215" i="2"/>
  <c r="AB215" i="2"/>
  <c r="AA215" i="2"/>
  <c r="AG215" i="2"/>
  <c r="AF215" i="2"/>
  <c r="AE215" i="2"/>
  <c r="AI215" i="2" s="1"/>
  <c r="Y199" i="2"/>
  <c r="AC200" i="2"/>
  <c r="AB200" i="2"/>
  <c r="AA200" i="2"/>
  <c r="AF200" i="2"/>
  <c r="AG200" i="2"/>
  <c r="AE200" i="2"/>
  <c r="AI200" i="2" s="1"/>
  <c r="AM201" i="2"/>
  <c r="AQ201" i="2" s="1"/>
  <c r="AU201" i="2"/>
  <c r="AQ214" i="2"/>
  <c r="AM214" i="2"/>
  <c r="AU214" i="2"/>
  <c r="J25" i="2" l="1"/>
  <c r="AC238" i="2"/>
  <c r="AC239" i="2" s="1"/>
  <c r="AI239" i="2" s="1"/>
  <c r="J47" i="2"/>
  <c r="J62" i="2" s="1"/>
  <c r="J50" i="2" s="1"/>
  <c r="J51" i="2" s="1"/>
  <c r="J72" i="2"/>
  <c r="J26" i="2" s="1"/>
  <c r="L246" i="2"/>
  <c r="L247" i="2"/>
  <c r="J23" i="2"/>
  <c r="AG238" i="2"/>
  <c r="L245" i="2"/>
  <c r="J43" i="2"/>
  <c r="AF245" i="2"/>
  <c r="AN201" i="2"/>
  <c r="AR201" i="2" s="1"/>
  <c r="AC252" i="2"/>
  <c r="AI252" i="2" s="1"/>
  <c r="AI233" i="2"/>
  <c r="AF252" i="2"/>
  <c r="AI251" i="2"/>
  <c r="AZ216" i="2"/>
  <c r="AY216" i="2"/>
  <c r="BA216" i="2"/>
  <c r="AZ199" i="2"/>
  <c r="BA199" i="2"/>
  <c r="AY199" i="2"/>
  <c r="BC200" i="2"/>
  <c r="BG200" i="2" s="1"/>
  <c r="BC215" i="2"/>
  <c r="BG215" i="2" s="1"/>
  <c r="AO214" i="2"/>
  <c r="AS214" i="2" s="1"/>
  <c r="AW214" i="2"/>
  <c r="AN214" i="2"/>
  <c r="AR214" i="2" s="1"/>
  <c r="AK215" i="2"/>
  <c r="AW215" i="2" s="1"/>
  <c r="BE215" i="2"/>
  <c r="BI215" i="2" s="1"/>
  <c r="AW201" i="2"/>
  <c r="AK200" i="2"/>
  <c r="AO200" i="2" s="1"/>
  <c r="AS200" i="2" s="1"/>
  <c r="BE200" i="2"/>
  <c r="BI200" i="2" s="1"/>
  <c r="AJ200" i="2"/>
  <c r="AN200" i="2" s="1"/>
  <c r="AR200" i="2" s="1"/>
  <c r="BD200" i="2"/>
  <c r="BH200" i="2" s="1"/>
  <c r="AJ215" i="2"/>
  <c r="AN215" i="2" s="1"/>
  <c r="BD215" i="2"/>
  <c r="BH215" i="2" s="1"/>
  <c r="AA216" i="2"/>
  <c r="AC216" i="2"/>
  <c r="AB216" i="2"/>
  <c r="Y217" i="2"/>
  <c r="AE216" i="2"/>
  <c r="AI216" i="2" s="1"/>
  <c r="AF216" i="2"/>
  <c r="AG216" i="2"/>
  <c r="Y198" i="2"/>
  <c r="AF199" i="2"/>
  <c r="AG199" i="2"/>
  <c r="AE199" i="2"/>
  <c r="AI199" i="2" s="1"/>
  <c r="AM215" i="2"/>
  <c r="AU215" i="2"/>
  <c r="AQ215" i="2"/>
  <c r="AU200" i="2"/>
  <c r="AM200" i="2"/>
  <c r="AQ200" i="2" s="1"/>
  <c r="AF239" i="2" l="1"/>
  <c r="AI238" i="2"/>
  <c r="AC257" i="2"/>
  <c r="AC258" i="2" s="1"/>
  <c r="AI258" i="2" s="1"/>
  <c r="J55" i="2"/>
  <c r="J42" i="2"/>
  <c r="J54" i="2" s="1"/>
  <c r="BC199" i="2"/>
  <c r="BG199" i="2" s="1"/>
  <c r="AZ198" i="2"/>
  <c r="AY198" i="2"/>
  <c r="BA198" i="2"/>
  <c r="BC216" i="2"/>
  <c r="BG216" i="2" s="1"/>
  <c r="BA217" i="2"/>
  <c r="AZ217" i="2"/>
  <c r="AY217" i="2"/>
  <c r="AW200" i="2"/>
  <c r="AR215" i="2"/>
  <c r="AV215" i="2"/>
  <c r="AO215" i="2"/>
  <c r="AS215" i="2" s="1"/>
  <c r="AK216" i="2"/>
  <c r="AO216" i="2" s="1"/>
  <c r="BE216" i="2"/>
  <c r="BI216" i="2" s="1"/>
  <c r="AK199" i="2"/>
  <c r="AW199" i="2" s="1"/>
  <c r="BE199" i="2"/>
  <c r="BI199" i="2" s="1"/>
  <c r="AV200" i="2"/>
  <c r="AJ199" i="2"/>
  <c r="AN199" i="2" s="1"/>
  <c r="AR199" i="2" s="1"/>
  <c r="BD199" i="2"/>
  <c r="BH199" i="2" s="1"/>
  <c r="AJ216" i="2"/>
  <c r="BD216" i="2"/>
  <c r="BH216" i="2" s="1"/>
  <c r="Y197" i="2"/>
  <c r="AF198" i="2"/>
  <c r="AG198" i="2"/>
  <c r="AE198" i="2"/>
  <c r="AI198" i="2" s="1"/>
  <c r="AU216" i="2"/>
  <c r="AQ216" i="2"/>
  <c r="AM216" i="2"/>
  <c r="Y218" i="2"/>
  <c r="AC217" i="2"/>
  <c r="AB217" i="2"/>
  <c r="AA217" i="2"/>
  <c r="AF217" i="2"/>
  <c r="AG217" i="2"/>
  <c r="AE217" i="2"/>
  <c r="AI217" i="2" s="1"/>
  <c r="AM199" i="2"/>
  <c r="AQ199" i="2" s="1"/>
  <c r="AU199" i="2"/>
  <c r="AF258" i="2" l="1"/>
  <c r="AI257" i="2"/>
  <c r="BC198" i="2"/>
  <c r="BG198" i="2" s="1"/>
  <c r="BC217" i="2"/>
  <c r="BG217" i="2" s="1"/>
  <c r="BA197" i="2"/>
  <c r="AZ197" i="2"/>
  <c r="AY197" i="2"/>
  <c r="AZ218" i="2"/>
  <c r="BA218" i="2"/>
  <c r="AY218" i="2"/>
  <c r="AN216" i="2"/>
  <c r="AR216" i="2" s="1"/>
  <c r="AS216" i="2"/>
  <c r="AW216" i="2"/>
  <c r="AV199" i="2"/>
  <c r="AK217" i="2"/>
  <c r="AW217" i="2" s="1"/>
  <c r="BE217" i="2"/>
  <c r="BI217" i="2" s="1"/>
  <c r="AO199" i="2"/>
  <c r="AS199" i="2" s="1"/>
  <c r="AK198" i="2"/>
  <c r="AW198" i="2" s="1"/>
  <c r="BE198" i="2"/>
  <c r="BI198" i="2" s="1"/>
  <c r="AJ217" i="2"/>
  <c r="AV217" i="2" s="1"/>
  <c r="BD217" i="2"/>
  <c r="BH217" i="2" s="1"/>
  <c r="AV216" i="2"/>
  <c r="AJ198" i="2"/>
  <c r="AN198" i="2" s="1"/>
  <c r="AR198" i="2" s="1"/>
  <c r="BD198" i="2"/>
  <c r="BH198" i="2" s="1"/>
  <c r="AQ217" i="2"/>
  <c r="AM217" i="2"/>
  <c r="AU217" i="2"/>
  <c r="Y196" i="2"/>
  <c r="AF197" i="2"/>
  <c r="AG197" i="2"/>
  <c r="AE197" i="2"/>
  <c r="AI197" i="2" s="1"/>
  <c r="AB218" i="2"/>
  <c r="AA218" i="2"/>
  <c r="Y219" i="2"/>
  <c r="AC218" i="2"/>
  <c r="AE218" i="2"/>
  <c r="AI218" i="2" s="1"/>
  <c r="AF218" i="2"/>
  <c r="AG218" i="2"/>
  <c r="AM198" i="2"/>
  <c r="AQ198" i="2" s="1"/>
  <c r="AU198" i="2"/>
  <c r="BA219" i="2" l="1"/>
  <c r="AY219" i="2"/>
  <c r="AZ219" i="2"/>
  <c r="BC218" i="2"/>
  <c r="BG218" i="2" s="1"/>
  <c r="BC197" i="2"/>
  <c r="BG197" i="2" s="1"/>
  <c r="AZ196" i="2"/>
  <c r="AY196" i="2"/>
  <c r="BC196" i="2" s="1"/>
  <c r="BG196" i="2" s="1"/>
  <c r="BA196" i="2"/>
  <c r="AS217" i="2"/>
  <c r="AO217" i="2"/>
  <c r="AO198" i="2"/>
  <c r="AS198" i="2" s="1"/>
  <c r="AV198" i="2"/>
  <c r="AK197" i="2"/>
  <c r="AO197" i="2" s="1"/>
  <c r="AS197" i="2" s="1"/>
  <c r="BE197" i="2"/>
  <c r="BI197" i="2" s="1"/>
  <c r="AK218" i="2"/>
  <c r="BE218" i="2"/>
  <c r="BI218" i="2" s="1"/>
  <c r="AN217" i="2"/>
  <c r="AR217" i="2" s="1"/>
  <c r="AJ197" i="2"/>
  <c r="AV197" i="2" s="1"/>
  <c r="BD197" i="2"/>
  <c r="BH197" i="2" s="1"/>
  <c r="AJ218" i="2"/>
  <c r="AV218" i="2" s="1"/>
  <c r="BD218" i="2"/>
  <c r="BH218" i="2" s="1"/>
  <c r="AM218" i="2"/>
  <c r="AU218" i="2"/>
  <c r="AQ218" i="2"/>
  <c r="AF196" i="2"/>
  <c r="AG196" i="2"/>
  <c r="AE196" i="2"/>
  <c r="AI196" i="2" s="1"/>
  <c r="AB219" i="2"/>
  <c r="Y220" i="2"/>
  <c r="AC219" i="2"/>
  <c r="AA219" i="2"/>
  <c r="AE219" i="2"/>
  <c r="AI219" i="2" s="1"/>
  <c r="AG219" i="2"/>
  <c r="AF219" i="2"/>
  <c r="AM197" i="2"/>
  <c r="AU197" i="2"/>
  <c r="AQ197" i="2"/>
  <c r="AW197" i="2" l="1"/>
  <c r="AY220" i="2"/>
  <c r="BA220" i="2"/>
  <c r="AZ220" i="2"/>
  <c r="BC219" i="2"/>
  <c r="BG219" i="2" s="1"/>
  <c r="AS218" i="2"/>
  <c r="AW218" i="2"/>
  <c r="AN218" i="2"/>
  <c r="AR218" i="2"/>
  <c r="AN197" i="2"/>
  <c r="AR197" i="2" s="1"/>
  <c r="AK219" i="2"/>
  <c r="AW219" i="2" s="1"/>
  <c r="BE219" i="2"/>
  <c r="BI219" i="2" s="1"/>
  <c r="AO218" i="2"/>
  <c r="AK196" i="2"/>
  <c r="AO196" i="2" s="1"/>
  <c r="AS196" i="2" s="1"/>
  <c r="BE196" i="2"/>
  <c r="BI196" i="2" s="1"/>
  <c r="AJ196" i="2"/>
  <c r="AV196" i="2" s="1"/>
  <c r="BD196" i="2"/>
  <c r="BH196" i="2" s="1"/>
  <c r="AJ219" i="2"/>
  <c r="AV219" i="2" s="1"/>
  <c r="BD219" i="2"/>
  <c r="BH219" i="2" s="1"/>
  <c r="AM196" i="2"/>
  <c r="AQ196" i="2" s="1"/>
  <c r="AU196" i="2"/>
  <c r="AQ219" i="2"/>
  <c r="AM219" i="2"/>
  <c r="AU219" i="2"/>
  <c r="AC220" i="2"/>
  <c r="AB220" i="2"/>
  <c r="AA220" i="2"/>
  <c r="AG220" i="2"/>
  <c r="AE220" i="2"/>
  <c r="AI220" i="2" s="1"/>
  <c r="AF220" i="2"/>
  <c r="BC220" i="2" l="1"/>
  <c r="BG220" i="2" s="1"/>
  <c r="AN219" i="2"/>
  <c r="AR219" i="2"/>
  <c r="AN196" i="2"/>
  <c r="AR196" i="2" s="1"/>
  <c r="AW196" i="2"/>
  <c r="AO219" i="2"/>
  <c r="AS219" i="2"/>
  <c r="AK220" i="2"/>
  <c r="AO220" i="2" s="1"/>
  <c r="BE220" i="2"/>
  <c r="BI220" i="2" s="1"/>
  <c r="AJ220" i="2"/>
  <c r="AR220" i="2" s="1"/>
  <c r="BD220" i="2"/>
  <c r="BH220" i="2" s="1"/>
  <c r="AM220" i="2"/>
  <c r="AU220" i="2"/>
  <c r="AQ220" i="2"/>
  <c r="AV220" i="2" l="1"/>
  <c r="AN220" i="2"/>
  <c r="AW220" i="2"/>
  <c r="AS220" i="2"/>
</calcChain>
</file>

<file path=xl/sharedStrings.xml><?xml version="1.0" encoding="utf-8"?>
<sst xmlns="http://schemas.openxmlformats.org/spreadsheetml/2006/main" count="250" uniqueCount="134">
  <si>
    <t xml:space="preserve">Baseline </t>
  </si>
  <si>
    <t>Alt(i)</t>
  </si>
  <si>
    <t>Alt(ii)</t>
  </si>
  <si>
    <t>Alt(iii)</t>
  </si>
  <si>
    <t>pbs</t>
  </si>
  <si>
    <r>
      <rPr>
        <sz val="11"/>
        <color theme="1"/>
        <rFont val="Symbol"/>
        <family val="1"/>
        <charset val="2"/>
      </rPr>
      <t>p</t>
    </r>
    <r>
      <rPr>
        <vertAlign val="superscript"/>
        <sz val="11"/>
        <color theme="1"/>
        <rFont val="Calibri"/>
        <family val="2"/>
        <scheme val="minor"/>
      </rPr>
      <t>e</t>
    </r>
  </si>
  <si>
    <r>
      <rPr>
        <sz val="11"/>
        <color theme="1"/>
        <rFont val="Symbol"/>
        <family val="1"/>
        <charset val="2"/>
      </rPr>
      <t>p</t>
    </r>
    <r>
      <rPr>
        <vertAlign val="superscript"/>
        <sz val="11"/>
        <color theme="1"/>
        <rFont val="Calibri"/>
        <family val="2"/>
        <scheme val="minor"/>
      </rPr>
      <t>T</t>
    </r>
  </si>
  <si>
    <r>
      <t>aut</t>
    </r>
    <r>
      <rPr>
        <vertAlign val="subscript"/>
        <sz val="11"/>
        <color theme="1"/>
        <rFont val="Calibri"/>
        <family val="2"/>
        <scheme val="minor"/>
      </rPr>
      <t>IS</t>
    </r>
  </si>
  <si>
    <r>
      <t>r</t>
    </r>
    <r>
      <rPr>
        <vertAlign val="superscript"/>
        <sz val="11"/>
        <color theme="1"/>
        <rFont val="Calibri"/>
        <family val="2"/>
        <scheme val="minor"/>
      </rPr>
      <t>DISC</t>
    </r>
  </si>
  <si>
    <t>1A: Obtain terms in numerator:</t>
  </si>
  <si>
    <t xml:space="preserve">   (i) Nominal Int. Rate</t>
  </si>
  <si>
    <t xml:space="preserve">   (ii) Aggregate Supply</t>
  </si>
  <si>
    <t xml:space="preserve">   (iii) Aggregate Demand </t>
  </si>
  <si>
    <t>1B: Divide numerator terms by augmented multiplier (see below):</t>
  </si>
  <si>
    <t>1C: Sum elements of B to obtain output gap (ZLB constrains):</t>
  </si>
  <si>
    <r>
      <t>gap</t>
    </r>
    <r>
      <rPr>
        <vertAlign val="superscript"/>
        <sz val="11"/>
        <color theme="1"/>
        <rFont val="Calibri"/>
        <family val="2"/>
        <scheme val="minor"/>
      </rPr>
      <t xml:space="preserve">eq </t>
    </r>
    <r>
      <rPr>
        <sz val="8"/>
        <color theme="1"/>
        <rFont val="Calibri"/>
        <family val="2"/>
        <scheme val="minor"/>
      </rPr>
      <t>(if zlb constrains)</t>
    </r>
  </si>
  <si>
    <t xml:space="preserve">     Check</t>
  </si>
  <si>
    <r>
      <t>gap</t>
    </r>
    <r>
      <rPr>
        <vertAlign val="superscript"/>
        <sz val="11"/>
        <color theme="1"/>
        <rFont val="Calibri"/>
        <family val="2"/>
        <scheme val="minor"/>
      </rPr>
      <t xml:space="preserve">nzlb </t>
    </r>
    <r>
      <rPr>
        <sz val="8"/>
        <color theme="1"/>
        <rFont val="Calibri"/>
        <family val="2"/>
        <scheme val="minor"/>
      </rPr>
      <t>(if zlb unconstraining)</t>
    </r>
  </si>
  <si>
    <r>
      <t>r</t>
    </r>
    <r>
      <rPr>
        <vertAlign val="superscript"/>
        <sz val="11"/>
        <color theme="1"/>
        <rFont val="Calibri"/>
        <family val="2"/>
        <scheme val="minor"/>
      </rPr>
      <t>eq</t>
    </r>
  </si>
  <si>
    <r>
      <rPr>
        <sz val="11"/>
        <color theme="1"/>
        <rFont val="Symbol"/>
        <family val="1"/>
        <charset val="2"/>
      </rPr>
      <t>p</t>
    </r>
    <r>
      <rPr>
        <vertAlign val="superscript"/>
        <sz val="11"/>
        <color theme="1"/>
        <rFont val="Calibri"/>
        <family val="2"/>
        <scheme val="minor"/>
      </rPr>
      <t>eq</t>
    </r>
  </si>
  <si>
    <r>
      <t>r</t>
    </r>
    <r>
      <rPr>
        <vertAlign val="superscript"/>
        <sz val="11"/>
        <color theme="1"/>
        <rFont val="Calibri"/>
        <family val="2"/>
        <scheme val="minor"/>
      </rPr>
      <t>NOMeq</t>
    </r>
  </si>
  <si>
    <r>
      <t>Y</t>
    </r>
    <r>
      <rPr>
        <vertAlign val="superscript"/>
        <sz val="11"/>
        <color theme="1"/>
        <rFont val="Calibri"/>
        <family val="2"/>
        <scheme val="minor"/>
      </rPr>
      <t>nzlb</t>
    </r>
  </si>
  <si>
    <t>Zero Lower Bound (ZLB) Indicator</t>
  </si>
  <si>
    <r>
      <t>gap</t>
    </r>
    <r>
      <rPr>
        <vertAlign val="superscript"/>
        <sz val="11"/>
        <color theme="1"/>
        <rFont val="Calibri"/>
        <family val="2"/>
        <scheme val="minor"/>
      </rPr>
      <t xml:space="preserve">zlb </t>
    </r>
    <r>
      <rPr>
        <sz val="8"/>
        <color theme="1"/>
        <rFont val="Calibri"/>
        <family val="2"/>
        <scheme val="minor"/>
      </rPr>
      <t>(if zlb constrains)</t>
    </r>
  </si>
  <si>
    <r>
      <t>r</t>
    </r>
    <r>
      <rPr>
        <vertAlign val="superscript"/>
        <sz val="11"/>
        <color theme="1"/>
        <rFont val="Calibri"/>
        <family val="2"/>
        <scheme val="minor"/>
      </rPr>
      <t>zlb</t>
    </r>
  </si>
  <si>
    <r>
      <rPr>
        <sz val="11"/>
        <color theme="1"/>
        <rFont val="Symbol"/>
        <family val="1"/>
        <charset val="2"/>
      </rPr>
      <t>p</t>
    </r>
    <r>
      <rPr>
        <vertAlign val="superscript"/>
        <sz val="11"/>
        <color theme="1"/>
        <rFont val="Calibri"/>
        <family val="2"/>
        <scheme val="minor"/>
      </rPr>
      <t>zlb</t>
    </r>
  </si>
  <si>
    <r>
      <t>r</t>
    </r>
    <r>
      <rPr>
        <vertAlign val="superscript"/>
        <sz val="11"/>
        <color theme="1"/>
        <rFont val="Calibri"/>
        <family val="2"/>
        <scheme val="minor"/>
      </rPr>
      <t>NOMzlb</t>
    </r>
  </si>
  <si>
    <r>
      <t>Y</t>
    </r>
    <r>
      <rPr>
        <vertAlign val="superscript"/>
        <sz val="11"/>
        <color theme="1"/>
        <rFont val="Calibri"/>
        <family val="2"/>
        <scheme val="minor"/>
      </rPr>
      <t>zlb</t>
    </r>
  </si>
  <si>
    <t>Final equilibrium</t>
  </si>
  <si>
    <r>
      <t>gap</t>
    </r>
    <r>
      <rPr>
        <vertAlign val="superscript"/>
        <sz val="11"/>
        <color theme="1"/>
        <rFont val="Calibri"/>
        <family val="2"/>
        <scheme val="minor"/>
      </rPr>
      <t>eq</t>
    </r>
  </si>
  <si>
    <r>
      <rPr>
        <sz val="11"/>
        <color theme="1"/>
        <rFont val="Symbol"/>
        <family val="1"/>
        <charset val="2"/>
      </rPr>
      <t>p</t>
    </r>
    <r>
      <rPr>
        <vertAlign val="superscript"/>
        <sz val="11"/>
        <color theme="1"/>
        <rFont val="Calibri"/>
        <family val="2"/>
        <scheme val="minor"/>
      </rPr>
      <t>neq</t>
    </r>
  </si>
  <si>
    <r>
      <t>Y</t>
    </r>
    <r>
      <rPr>
        <vertAlign val="superscript"/>
        <sz val="11"/>
        <color theme="1"/>
        <rFont val="Calibri"/>
        <family val="2"/>
        <scheme val="minor"/>
      </rPr>
      <t>eq</t>
    </r>
  </si>
  <si>
    <t>External Sector Variables</t>
  </si>
  <si>
    <r>
      <t>r</t>
    </r>
    <r>
      <rPr>
        <vertAlign val="superscript"/>
        <sz val="11"/>
        <color theme="1"/>
        <rFont val="Calibri"/>
        <family val="2"/>
        <scheme val="minor"/>
      </rPr>
      <t>eq</t>
    </r>
    <r>
      <rPr>
        <sz val="11"/>
        <color theme="1"/>
        <rFont val="Calibri"/>
        <family val="2"/>
        <scheme val="minor"/>
      </rPr>
      <t>-r</t>
    </r>
    <r>
      <rPr>
        <vertAlign val="superscript"/>
        <sz val="11"/>
        <color theme="1"/>
        <rFont val="Calibri"/>
        <family val="2"/>
        <scheme val="minor"/>
      </rPr>
      <t>EXT</t>
    </r>
  </si>
  <si>
    <t>rp</t>
  </si>
  <si>
    <r>
      <t>e</t>
    </r>
    <r>
      <rPr>
        <vertAlign val="superscript"/>
        <sz val="11"/>
        <color theme="1"/>
        <rFont val="Calibri"/>
        <family val="2"/>
        <scheme val="minor"/>
      </rPr>
      <t xml:space="preserve">eq </t>
    </r>
  </si>
  <si>
    <t>Trade Bal (non struc)</t>
  </si>
  <si>
    <t xml:space="preserve">    Exports</t>
  </si>
  <si>
    <r>
      <t xml:space="preserve">                     aut</t>
    </r>
    <r>
      <rPr>
        <vertAlign val="subscript"/>
        <sz val="11"/>
        <color theme="1"/>
        <rFont val="Calibri"/>
        <family val="2"/>
        <scheme val="minor"/>
      </rPr>
      <t>X</t>
    </r>
  </si>
  <si>
    <t xml:space="preserve">    Imports</t>
  </si>
  <si>
    <r>
      <t xml:space="preserve">                     aut</t>
    </r>
    <r>
      <rPr>
        <vertAlign val="subscript"/>
        <sz val="11"/>
        <color theme="1"/>
        <rFont val="Calibri"/>
        <family val="2"/>
        <scheme val="minor"/>
      </rPr>
      <t>IM</t>
    </r>
  </si>
  <si>
    <t>Fiscal Bal. (non-struct)</t>
  </si>
  <si>
    <t>Revenues</t>
  </si>
  <si>
    <r>
      <t xml:space="preserve">  T</t>
    </r>
    <r>
      <rPr>
        <vertAlign val="superscript"/>
        <sz val="11"/>
        <color theme="1"/>
        <rFont val="Calibri"/>
        <family val="2"/>
        <scheme val="minor"/>
      </rPr>
      <t>NS</t>
    </r>
  </si>
  <si>
    <t xml:space="preserve">  Cyclical</t>
  </si>
  <si>
    <t>Expenditures</t>
  </si>
  <si>
    <r>
      <t xml:space="preserve">  aut</t>
    </r>
    <r>
      <rPr>
        <vertAlign val="subscript"/>
        <sz val="11"/>
        <color theme="1"/>
        <rFont val="Calibri"/>
        <family val="2"/>
        <scheme val="minor"/>
      </rPr>
      <t>G</t>
    </r>
  </si>
  <si>
    <t>Fiscal Stance</t>
  </si>
  <si>
    <r>
      <t>(aut</t>
    </r>
    <r>
      <rPr>
        <vertAlign val="subscript"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-t</t>
    </r>
    <r>
      <rPr>
        <vertAlign val="superscript"/>
        <sz val="11"/>
        <color theme="1"/>
        <rFont val="Calibri"/>
        <family val="2"/>
        <scheme val="minor"/>
      </rPr>
      <t>NS</t>
    </r>
    <r>
      <rPr>
        <sz val="11"/>
        <color theme="1"/>
        <rFont val="Calibri"/>
        <family val="2"/>
        <scheme val="minor"/>
      </rPr>
      <t>)</t>
    </r>
  </si>
  <si>
    <t>Key Parameters</t>
  </si>
  <si>
    <r>
      <t>s</t>
    </r>
    <r>
      <rPr>
        <vertAlign val="subscript"/>
        <sz val="11"/>
        <color theme="1"/>
        <rFont val="Calibri"/>
        <family val="2"/>
        <scheme val="minor"/>
      </rPr>
      <t>cyc</t>
    </r>
  </si>
  <si>
    <r>
      <rPr>
        <i/>
        <sz val="11"/>
        <color theme="1"/>
        <rFont val="Times New Roman"/>
        <family val="1"/>
      </rPr>
      <t>im</t>
    </r>
    <r>
      <rPr>
        <i/>
        <vertAlign val="subscript"/>
        <sz val="11"/>
        <color theme="1"/>
        <rFont val="Calibri"/>
        <family val="2"/>
        <scheme val="minor"/>
      </rPr>
      <t>cyc</t>
    </r>
  </si>
  <si>
    <r>
      <t>b</t>
    </r>
    <r>
      <rPr>
        <vertAlign val="subscript"/>
        <sz val="11"/>
        <color theme="1"/>
        <rFont val="Symbol"/>
        <family val="1"/>
        <charset val="2"/>
      </rPr>
      <t>p</t>
    </r>
  </si>
  <si>
    <r>
      <t>(b</t>
    </r>
    <r>
      <rPr>
        <vertAlign val="subscript"/>
        <sz val="11"/>
        <color theme="1"/>
        <rFont val="Symbol"/>
        <family val="1"/>
        <charset val="2"/>
      </rPr>
      <t>p</t>
    </r>
    <r>
      <rPr>
        <sz val="11"/>
        <color theme="1"/>
        <rFont val="Symbol"/>
        <family val="1"/>
        <charset val="2"/>
      </rPr>
      <t>-1)</t>
    </r>
  </si>
  <si>
    <r>
      <t>1/h</t>
    </r>
    <r>
      <rPr>
        <vertAlign val="subscript"/>
        <sz val="11"/>
        <color theme="1"/>
        <rFont val="Calibri"/>
        <family val="2"/>
        <scheme val="minor"/>
      </rPr>
      <t>SRAS,P</t>
    </r>
  </si>
  <si>
    <r>
      <rPr>
        <sz val="11"/>
        <color theme="1"/>
        <rFont val="Symbol"/>
        <family val="1"/>
        <charset val="2"/>
      </rPr>
      <t>f</t>
    </r>
    <r>
      <rPr>
        <vertAlign val="subscript"/>
        <sz val="11"/>
        <color theme="1"/>
        <rFont val="Calibri"/>
        <family val="2"/>
        <scheme val="minor"/>
      </rPr>
      <t>C,r</t>
    </r>
    <r>
      <rPr>
        <sz val="11"/>
        <color theme="1"/>
        <rFont val="Calibri"/>
        <family val="2"/>
        <scheme val="minor"/>
      </rPr>
      <t>+</t>
    </r>
    <r>
      <rPr>
        <sz val="11"/>
        <color theme="1"/>
        <rFont val="Symbol"/>
        <family val="1"/>
        <charset val="2"/>
      </rPr>
      <t>f</t>
    </r>
    <r>
      <rPr>
        <vertAlign val="subscript"/>
        <sz val="11"/>
        <color theme="1"/>
        <rFont val="Calibri"/>
        <family val="2"/>
        <scheme val="minor"/>
      </rPr>
      <t>I,r</t>
    </r>
  </si>
  <si>
    <r>
      <t>b</t>
    </r>
    <r>
      <rPr>
        <vertAlign val="subscript"/>
        <sz val="11"/>
        <color theme="1"/>
        <rFont val="Calibri"/>
        <family val="2"/>
      </rPr>
      <t>gap</t>
    </r>
  </si>
  <si>
    <r>
      <t>r</t>
    </r>
    <r>
      <rPr>
        <vertAlign val="superscript"/>
        <sz val="11"/>
        <color theme="1"/>
        <rFont val="Calibri"/>
        <family val="2"/>
        <scheme val="minor"/>
      </rPr>
      <t>NAT</t>
    </r>
  </si>
  <si>
    <r>
      <t>Y</t>
    </r>
    <r>
      <rPr>
        <vertAlign val="superscript"/>
        <sz val="11"/>
        <color theme="1"/>
        <rFont val="Calibri"/>
        <family val="2"/>
        <scheme val="minor"/>
      </rPr>
      <t>P</t>
    </r>
  </si>
  <si>
    <t>reality</t>
  </si>
  <si>
    <t>gap</t>
  </si>
  <si>
    <t>pi</t>
  </si>
  <si>
    <t>r</t>
  </si>
  <si>
    <t>shocks</t>
  </si>
  <si>
    <t>autIS</t>
  </si>
  <si>
    <t>IS  (real int rat)</t>
  </si>
  <si>
    <t>Phillips Curve (inflation)</t>
  </si>
  <si>
    <t>Nominal Taylor Rule (nom int rat)</t>
  </si>
  <si>
    <t>Real Taylor Rule (real int rat)</t>
  </si>
  <si>
    <t>NO ZLB</t>
  </si>
  <si>
    <t>Incorp ZLB</t>
  </si>
  <si>
    <t>base</t>
  </si>
  <si>
    <t>(i)</t>
  </si>
  <si>
    <t>(ii)</t>
  </si>
  <si>
    <t>inc</t>
  </si>
  <si>
    <t>x</t>
  </si>
  <si>
    <t>y</t>
  </si>
  <si>
    <t xml:space="preserve">   (i) Expectations gap</t>
  </si>
  <si>
    <t xml:space="preserve">   (iv) Monetary discretion</t>
  </si>
  <si>
    <t>1C: Sum elements of B to obtain output gap (ZLB not constraining):</t>
  </si>
  <si>
    <r>
      <t>gap</t>
    </r>
    <r>
      <rPr>
        <vertAlign val="superscript"/>
        <sz val="11"/>
        <color theme="1"/>
        <rFont val="Calibri"/>
        <family val="2"/>
        <scheme val="minor"/>
      </rPr>
      <t xml:space="preserve">eq </t>
    </r>
    <r>
      <rPr>
        <sz val="8"/>
        <color theme="1"/>
        <rFont val="Calibri"/>
        <family val="2"/>
        <scheme val="minor"/>
      </rPr>
      <t>(if zlb not constraining)</t>
    </r>
  </si>
  <si>
    <r>
      <t>gap</t>
    </r>
    <r>
      <rPr>
        <vertAlign val="superscript"/>
        <sz val="11"/>
        <color theme="1"/>
        <rFont val="Calibri"/>
        <family val="2"/>
        <scheme val="minor"/>
      </rPr>
      <t xml:space="preserve">eq </t>
    </r>
  </si>
  <si>
    <t>ZLB Incorporated</t>
  </si>
  <si>
    <t>A</t>
  </si>
  <si>
    <t>repeat</t>
  </si>
  <si>
    <t>B</t>
  </si>
  <si>
    <t>B(inv)</t>
  </si>
  <si>
    <t>B(inv)*A</t>
  </si>
  <si>
    <t>rbar</t>
  </si>
  <si>
    <t xml:space="preserve">r </t>
  </si>
  <si>
    <t>pi tar</t>
  </si>
  <si>
    <t xml:space="preserve">pi </t>
  </si>
  <si>
    <t>i</t>
  </si>
  <si>
    <t>Prev Year</t>
  </si>
  <si>
    <t>Current Year</t>
  </si>
  <si>
    <t>Country: Fredonia</t>
  </si>
  <si>
    <t>Observed GDP</t>
  </si>
  <si>
    <t>Output Gap</t>
  </si>
  <si>
    <t>Baseline</t>
  </si>
  <si>
    <t>alt(i)</t>
  </si>
  <si>
    <t>alt(ii)</t>
  </si>
  <si>
    <t>GDP growth vs previous year</t>
  </si>
  <si>
    <t>Potential (Full Employment) GDP</t>
  </si>
  <si>
    <t>Civilian Labor Force</t>
  </si>
  <si>
    <t>Full Employment</t>
  </si>
  <si>
    <t>Employment</t>
  </si>
  <si>
    <t>Extra Labor Req'd</t>
  </si>
  <si>
    <t>Optional scenario</t>
  </si>
  <si>
    <t>Employment Rate</t>
  </si>
  <si>
    <t>Interest Rates</t>
  </si>
  <si>
    <t xml:space="preserve">  Bank Lending Rate</t>
  </si>
  <si>
    <t xml:space="preserve">    Nominal </t>
  </si>
  <si>
    <t xml:space="preserve">    Real</t>
  </si>
  <si>
    <t>Inflation Rate (CPI)</t>
  </si>
  <si>
    <t>Central Bank Policy Rate</t>
  </si>
  <si>
    <t>…</t>
  </si>
  <si>
    <t>A. Main Data</t>
  </si>
  <si>
    <t>B. Background Data</t>
  </si>
  <si>
    <t>C: Central Bank Policy</t>
  </si>
  <si>
    <t>(initial forecast)</t>
  </si>
  <si>
    <t xml:space="preserve">Cobb-Doublas/Okun </t>
  </si>
  <si>
    <t>Supply shock (+ = favorable)</t>
  </si>
  <si>
    <t>Expected inflation (+ = higher)</t>
  </si>
  <si>
    <t>Inflation Target (DO NOT CHANGE)</t>
  </si>
  <si>
    <t>Demand (IS curve; + = more demand)</t>
  </si>
  <si>
    <t>Discretionary adjustment to interest rate (+ = tighter money)</t>
  </si>
  <si>
    <t>YOUR ASSUMPTIONS</t>
  </si>
  <si>
    <t>4.4 for US</t>
  </si>
  <si>
    <t>OPTIONAL "WHAT IF"</t>
  </si>
  <si>
    <t>Your main scenario</t>
  </si>
  <si>
    <t>Interest rate spread</t>
  </si>
  <si>
    <t xml:space="preserve">  Bank lending minus central bank</t>
  </si>
  <si>
    <t>Unemployment Rate   1/</t>
  </si>
  <si>
    <t>1/ Uses Okun's law -- see Mankiw, 9e, pp 285-286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</si>
</sst>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164" formatCode="0.0%"/>
    <numFmt numFmtId="165" formatCode="0.000"/>
    <numFmt numFmtId="166" formatCode="0.0"/>
    <numFmt numFmtId="167" formatCode="0.000%"/>
    <numFmt numFmtId="168" formatCode="0.00000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Symbol"/>
      <family val="1"/>
      <charset val="2"/>
    </font>
    <font>
      <vertAlign val="superscript"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rgb="FFEA00AD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Times New Roman"/>
      <family val="1"/>
    </font>
    <font>
      <i/>
      <vertAlign val="subscript"/>
      <sz val="11"/>
      <color theme="1"/>
      <name val="Calibri"/>
      <family val="2"/>
      <scheme val="minor"/>
    </font>
    <font>
      <vertAlign val="subscript"/>
      <sz val="11"/>
      <color theme="1"/>
      <name val="Symbol"/>
      <family val="1"/>
      <charset val="2"/>
    </font>
    <font>
      <vertAlign val="subscript"/>
      <sz val="11"/>
      <color theme="1"/>
      <name val="Calibri"/>
      <family val="2"/>
    </font>
    <font>
      <b/>
      <sz val="8"/>
      <color rgb="FFC00000"/>
      <name val="Calibri"/>
      <family val="2"/>
      <scheme val="minor"/>
    </font>
    <font>
      <i/>
      <sz val="11"/>
      <color rgb="FFEA00AD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9FF"/>
        <bgColor indexed="64"/>
      </patternFill>
    </fill>
    <fill>
      <patternFill patternType="solid">
        <fgColor rgb="FFF7FED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1FF"/>
        <bgColor indexed="64"/>
      </patternFill>
    </fill>
    <fill>
      <patternFill patternType="solid">
        <fgColor rgb="FFE6B3FF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7">
    <xf numFmtId="0" fontId="0" fillId="0" borderId="0" xfId="0"/>
    <xf numFmtId="0" fontId="0" fillId="0" borderId="0" xfId="0" applyFill="1"/>
    <xf numFmtId="0" fontId="0" fillId="0" borderId="0" xfId="0" applyBorder="1"/>
    <xf numFmtId="0" fontId="0" fillId="0" borderId="0" xfId="0" applyBorder="1" applyAlignment="1">
      <alignment horizontal="center"/>
    </xf>
    <xf numFmtId="164" fontId="0" fillId="0" borderId="0" xfId="1" applyNumberFormat="1" applyFont="1" applyBorder="1"/>
    <xf numFmtId="164" fontId="0" fillId="0" borderId="0" xfId="1" applyNumberFormat="1" applyFont="1" applyFill="1" applyBorder="1"/>
    <xf numFmtId="0" fontId="0" fillId="0" borderId="0" xfId="0" applyFill="1" applyBorder="1"/>
    <xf numFmtId="164" fontId="0" fillId="0" borderId="0" xfId="0" applyNumberFormat="1" applyFill="1" applyBorder="1" applyAlignment="1">
      <alignment horizontal="center"/>
    </xf>
    <xf numFmtId="0" fontId="6" fillId="0" borderId="0" xfId="0" applyFont="1" applyFill="1"/>
    <xf numFmtId="0" fontId="7" fillId="0" borderId="0" xfId="0" applyFont="1" applyBorder="1"/>
    <xf numFmtId="0" fontId="8" fillId="0" borderId="0" xfId="0" applyFont="1" applyBorder="1"/>
    <xf numFmtId="0" fontId="8" fillId="0" borderId="0" xfId="0" applyFont="1" applyFill="1" applyBorder="1"/>
    <xf numFmtId="164" fontId="0" fillId="3" borderId="0" xfId="1" applyNumberFormat="1" applyFont="1" applyFill="1" applyBorder="1"/>
    <xf numFmtId="164" fontId="0" fillId="0" borderId="0" xfId="0" applyNumberFormat="1" applyFill="1" applyBorder="1"/>
    <xf numFmtId="164" fontId="0" fillId="3" borderId="0" xfId="0" applyNumberFormat="1" applyFill="1" applyBorder="1"/>
    <xf numFmtId="0" fontId="2" fillId="0" borderId="0" xfId="0" applyFont="1"/>
    <xf numFmtId="164" fontId="0" fillId="0" borderId="0" xfId="0" applyNumberFormat="1" applyBorder="1"/>
    <xf numFmtId="164" fontId="0" fillId="0" borderId="0" xfId="0" applyNumberFormat="1"/>
    <xf numFmtId="164" fontId="0" fillId="0" borderId="0" xfId="1" applyNumberFormat="1" applyFont="1"/>
    <xf numFmtId="165" fontId="0" fillId="0" borderId="0" xfId="0" applyNumberFormat="1"/>
    <xf numFmtId="164" fontId="0" fillId="4" borderId="0" xfId="1" applyNumberFormat="1" applyFont="1" applyFill="1" applyBorder="1"/>
    <xf numFmtId="0" fontId="10" fillId="0" borderId="0" xfId="0" applyFont="1" applyFill="1" applyBorder="1"/>
    <xf numFmtId="164" fontId="10" fillId="0" borderId="0" xfId="1" applyNumberFormat="1" applyFont="1" applyFill="1" applyBorder="1"/>
    <xf numFmtId="164" fontId="10" fillId="3" borderId="0" xfId="1" applyNumberFormat="1" applyFont="1" applyFill="1" applyBorder="1"/>
    <xf numFmtId="0" fontId="7" fillId="0" borderId="0" xfId="0" applyFont="1" applyFill="1" applyBorder="1"/>
    <xf numFmtId="1" fontId="0" fillId="0" borderId="0" xfId="0" applyNumberFormat="1" applyBorder="1"/>
    <xf numFmtId="1" fontId="0" fillId="3" borderId="0" xfId="0" applyNumberFormat="1" applyFill="1" applyBorder="1"/>
    <xf numFmtId="0" fontId="11" fillId="0" borderId="0" xfId="0" applyFont="1" applyBorder="1"/>
    <xf numFmtId="1" fontId="0" fillId="0" borderId="0" xfId="0" applyNumberFormat="1"/>
    <xf numFmtId="166" fontId="0" fillId="0" borderId="0" xfId="0" applyNumberFormat="1"/>
    <xf numFmtId="2" fontId="0" fillId="0" borderId="0" xfId="0" applyNumberFormat="1"/>
    <xf numFmtId="0" fontId="0" fillId="5" borderId="0" xfId="0" applyFill="1"/>
    <xf numFmtId="0" fontId="3" fillId="0" borderId="0" xfId="0" applyFont="1" applyBorder="1" applyAlignment="1">
      <alignment horizontal="center"/>
    </xf>
    <xf numFmtId="2" fontId="0" fillId="0" borderId="0" xfId="0" applyNumberFormat="1" applyBorder="1"/>
    <xf numFmtId="166" fontId="0" fillId="0" borderId="0" xfId="0" applyNumberFormat="1" applyBorder="1"/>
    <xf numFmtId="10" fontId="0" fillId="0" borderId="0" xfId="0" applyNumberFormat="1" applyBorder="1"/>
    <xf numFmtId="0" fontId="0" fillId="0" borderId="0" xfId="0" applyAlignment="1">
      <alignment horizontal="center"/>
    </xf>
    <xf numFmtId="9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164" fontId="0" fillId="6" borderId="0" xfId="0" applyNumberFormat="1" applyFill="1"/>
    <xf numFmtId="164" fontId="0" fillId="6" borderId="0" xfId="1" applyNumberFormat="1" applyFont="1" applyFill="1"/>
    <xf numFmtId="10" fontId="0" fillId="6" borderId="0" xfId="0" applyNumberFormat="1" applyFill="1"/>
    <xf numFmtId="10" fontId="0" fillId="0" borderId="0" xfId="0" applyNumberFormat="1"/>
    <xf numFmtId="167" fontId="0" fillId="0" borderId="0" xfId="0" applyNumberFormat="1"/>
    <xf numFmtId="164" fontId="16" fillId="0" borderId="0" xfId="0" applyNumberFormat="1" applyFont="1" applyFill="1" applyBorder="1"/>
    <xf numFmtId="164" fontId="7" fillId="0" borderId="0" xfId="0" applyNumberFormat="1" applyFont="1" applyFill="1"/>
    <xf numFmtId="0" fontId="17" fillId="0" borderId="0" xfId="0" applyFont="1" applyBorder="1"/>
    <xf numFmtId="164" fontId="10" fillId="0" borderId="0" xfId="0" applyNumberFormat="1" applyFont="1" applyFill="1" applyBorder="1"/>
    <xf numFmtId="1" fontId="0" fillId="0" borderId="0" xfId="0" applyNumberFormat="1" applyFill="1" applyBorder="1"/>
    <xf numFmtId="167" fontId="10" fillId="0" borderId="0" xfId="1" applyNumberFormat="1" applyFont="1" applyFill="1" applyBorder="1"/>
    <xf numFmtId="0" fontId="7" fillId="0" borderId="0" xfId="0" applyFont="1"/>
    <xf numFmtId="0" fontId="0" fillId="0" borderId="0" xfId="0" applyFont="1" applyAlignment="1">
      <alignment horizontal="center"/>
    </xf>
    <xf numFmtId="0" fontId="2" fillId="0" borderId="0" xfId="0" applyFont="1" applyBorder="1"/>
    <xf numFmtId="0" fontId="0" fillId="7" borderId="0" xfId="0" applyFill="1" applyBorder="1"/>
    <xf numFmtId="0" fontId="0" fillId="8" borderId="0" xfId="0" applyFill="1"/>
    <xf numFmtId="165" fontId="0" fillId="8" borderId="0" xfId="0" applyNumberFormat="1" applyFill="1"/>
    <xf numFmtId="166" fontId="0" fillId="8" borderId="0" xfId="0" applyNumberFormat="1" applyFill="1"/>
    <xf numFmtId="168" fontId="0" fillId="5" borderId="0" xfId="0" applyNumberFormat="1" applyFill="1"/>
    <xf numFmtId="166" fontId="0" fillId="5" borderId="0" xfId="0" applyNumberFormat="1" applyFill="1"/>
    <xf numFmtId="0" fontId="0" fillId="9" borderId="0" xfId="0" applyFill="1"/>
    <xf numFmtId="0" fontId="0" fillId="10" borderId="0" xfId="0" applyFill="1"/>
    <xf numFmtId="10" fontId="0" fillId="11" borderId="0" xfId="1" applyNumberFormat="1" applyFont="1" applyFill="1"/>
    <xf numFmtId="10" fontId="2" fillId="5" borderId="0" xfId="0" applyNumberFormat="1" applyFont="1" applyFill="1"/>
    <xf numFmtId="164" fontId="0" fillId="0" borderId="0" xfId="1" applyNumberFormat="1" applyFont="1" applyAlignment="1">
      <alignment horizontal="center"/>
    </xf>
    <xf numFmtId="10" fontId="0" fillId="0" borderId="0" xfId="1" applyNumberFormat="1" applyFont="1"/>
    <xf numFmtId="164" fontId="0" fillId="8" borderId="0" xfId="0" applyNumberFormat="1" applyFill="1"/>
    <xf numFmtId="0" fontId="19" fillId="0" borderId="0" xfId="0" applyFont="1" applyBorder="1" applyAlignment="1">
      <alignment horizontal="center"/>
    </xf>
    <xf numFmtId="0" fontId="19" fillId="0" borderId="0" xfId="0" applyFont="1" applyBorder="1"/>
    <xf numFmtId="164" fontId="0" fillId="0" borderId="0" xfId="1" applyNumberFormat="1" applyFont="1" applyBorder="1" applyAlignment="1">
      <alignment horizontal="center"/>
    </xf>
    <xf numFmtId="164" fontId="0" fillId="0" borderId="0" xfId="1" applyNumberFormat="1" applyFont="1" applyFill="1" applyBorder="1" applyAlignment="1">
      <alignment horizontal="center"/>
    </xf>
    <xf numFmtId="166" fontId="0" fillId="0" borderId="0" xfId="0" applyNumberFormat="1" applyAlignment="1">
      <alignment horizontal="right"/>
    </xf>
    <xf numFmtId="164" fontId="0" fillId="0" borderId="0" xfId="1" applyNumberFormat="1" applyFont="1" applyAlignment="1">
      <alignment horizontal="right"/>
    </xf>
    <xf numFmtId="16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0" fontId="0" fillId="0" borderId="0" xfId="1" applyNumberFormat="1" applyFont="1" applyAlignment="1">
      <alignment horizontal="right"/>
    </xf>
    <xf numFmtId="166" fontId="0" fillId="0" borderId="0" xfId="1" applyNumberFormat="1" applyFont="1" applyAlignment="1">
      <alignment horizontal="right"/>
    </xf>
    <xf numFmtId="0" fontId="18" fillId="0" borderId="0" xfId="0" applyFont="1" applyAlignment="1">
      <alignment horizontal="right"/>
    </xf>
    <xf numFmtId="0" fontId="19" fillId="0" borderId="0" xfId="0" applyFont="1" applyBorder="1" applyAlignment="1"/>
    <xf numFmtId="164" fontId="6" fillId="2" borderId="0" xfId="1" applyNumberFormat="1" applyFont="1" applyFill="1" applyBorder="1"/>
    <xf numFmtId="164" fontId="21" fillId="2" borderId="0" xfId="1" applyNumberFormat="1" applyFont="1" applyFill="1" applyBorder="1"/>
    <xf numFmtId="0" fontId="21" fillId="0" borderId="0" xfId="0" applyFont="1" applyBorder="1" applyAlignment="1">
      <alignment horizontal="center"/>
    </xf>
    <xf numFmtId="0" fontId="18" fillId="0" borderId="0" xfId="0" applyFont="1"/>
    <xf numFmtId="0" fontId="7" fillId="8" borderId="0" xfId="0" applyFont="1" applyFill="1" applyAlignment="1">
      <alignment horizontal="center"/>
    </xf>
    <xf numFmtId="1" fontId="7" fillId="8" borderId="0" xfId="0" applyNumberFormat="1" applyFont="1" applyFill="1" applyAlignment="1">
      <alignment horizontal="center"/>
    </xf>
    <xf numFmtId="164" fontId="7" fillId="8" borderId="0" xfId="1" applyNumberFormat="1" applyFont="1" applyFill="1" applyAlignment="1">
      <alignment horizontal="center"/>
    </xf>
    <xf numFmtId="164" fontId="7" fillId="8" borderId="0" xfId="0" applyNumberFormat="1" applyFont="1" applyFill="1" applyAlignment="1">
      <alignment horizontal="center"/>
    </xf>
    <xf numFmtId="10" fontId="7" fillId="8" borderId="0" xfId="1" applyNumberFormat="1" applyFont="1" applyFill="1" applyAlignment="1">
      <alignment horizontal="center"/>
    </xf>
    <xf numFmtId="166" fontId="7" fillId="8" borderId="0" xfId="0" applyNumberFormat="1" applyFont="1" applyFill="1" applyAlignment="1">
      <alignment horizontal="center"/>
    </xf>
    <xf numFmtId="0" fontId="7" fillId="0" borderId="0" xfId="0" applyFont="1" applyAlignment="1">
      <alignment horizontal="center"/>
    </xf>
    <xf numFmtId="0" fontId="20" fillId="8" borderId="0" xfId="0" applyFont="1" applyFill="1" applyAlignment="1">
      <alignment horizontal="center"/>
    </xf>
    <xf numFmtId="1" fontId="20" fillId="8" borderId="0" xfId="0" applyNumberFormat="1" applyFont="1" applyFill="1" applyAlignment="1">
      <alignment horizontal="center"/>
    </xf>
    <xf numFmtId="164" fontId="20" fillId="8" borderId="0" xfId="1" applyNumberFormat="1" applyFont="1" applyFill="1" applyAlignment="1">
      <alignment horizontal="center"/>
    </xf>
    <xf numFmtId="164" fontId="20" fillId="8" borderId="0" xfId="0" applyNumberFormat="1" applyFont="1" applyFill="1" applyAlignment="1">
      <alignment horizontal="center"/>
    </xf>
    <xf numFmtId="10" fontId="20" fillId="8" borderId="0" xfId="1" applyNumberFormat="1" applyFont="1" applyFill="1" applyAlignment="1">
      <alignment horizontal="center"/>
    </xf>
    <xf numFmtId="166" fontId="20" fillId="8" borderId="0" xfId="0" applyNumberFormat="1" applyFont="1" applyFill="1" applyAlignment="1">
      <alignment horizontal="center"/>
    </xf>
    <xf numFmtId="0" fontId="20" fillId="0" borderId="0" xfId="0" applyFont="1" applyAlignment="1">
      <alignment horizontal="center"/>
    </xf>
    <xf numFmtId="164" fontId="20" fillId="8" borderId="0" xfId="2" applyNumberFormat="1" applyFont="1" applyFill="1" applyAlignment="1">
      <alignment horizontal="center"/>
    </xf>
  </cellXfs>
  <cellStyles count="3">
    <cellStyle name="Currency" xfId="2" builtinId="4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E6B3FF"/>
      <color rgb="FFFFC1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IS/RT Model 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824494552591831E-2"/>
          <c:y val="0.11650131449235766"/>
          <c:w val="0.8539927245936364"/>
          <c:h val="0.76377319424399104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'NOZLBZLB EXAMPLE WITH CHART FIN'!$Y$196:$Y$220</c:f>
              <c:numCache>
                <c:formatCode>0.0%</c:formatCode>
                <c:ptCount val="25"/>
                <c:pt idx="0">
                  <c:v>0.11999999999999998</c:v>
                </c:pt>
                <c:pt idx="1">
                  <c:v>0.10999999999999999</c:v>
                </c:pt>
                <c:pt idx="2">
                  <c:v>9.9999999999999992E-2</c:v>
                </c:pt>
                <c:pt idx="3">
                  <c:v>0.09</c:v>
                </c:pt>
                <c:pt idx="4">
                  <c:v>0.08</c:v>
                </c:pt>
                <c:pt idx="5">
                  <c:v>7.0000000000000007E-2</c:v>
                </c:pt>
                <c:pt idx="6">
                  <c:v>6.0000000000000005E-2</c:v>
                </c:pt>
                <c:pt idx="7">
                  <c:v>0.05</c:v>
                </c:pt>
                <c:pt idx="8">
                  <c:v>0.04</c:v>
                </c:pt>
                <c:pt idx="9">
                  <c:v>0.03</c:v>
                </c:pt>
                <c:pt idx="10">
                  <c:v>0.02</c:v>
                </c:pt>
                <c:pt idx="11">
                  <c:v>0.01</c:v>
                </c:pt>
                <c:pt idx="12">
                  <c:v>0</c:v>
                </c:pt>
                <c:pt idx="13">
                  <c:v>-0.01</c:v>
                </c:pt>
                <c:pt idx="14">
                  <c:v>-0.02</c:v>
                </c:pt>
                <c:pt idx="15">
                  <c:v>-0.03</c:v>
                </c:pt>
                <c:pt idx="16">
                  <c:v>-0.04</c:v>
                </c:pt>
                <c:pt idx="17">
                  <c:v>-0.05</c:v>
                </c:pt>
                <c:pt idx="18">
                  <c:v>-6.0000000000000005E-2</c:v>
                </c:pt>
                <c:pt idx="19">
                  <c:v>-7.0000000000000007E-2</c:v>
                </c:pt>
                <c:pt idx="20">
                  <c:v>-0.08</c:v>
                </c:pt>
                <c:pt idx="21">
                  <c:v>-0.09</c:v>
                </c:pt>
                <c:pt idx="22">
                  <c:v>-9.9999999999999992E-2</c:v>
                </c:pt>
                <c:pt idx="23">
                  <c:v>-0.10999999999999999</c:v>
                </c:pt>
                <c:pt idx="24">
                  <c:v>-0.11999999999999998</c:v>
                </c:pt>
              </c:numCache>
            </c:numRef>
          </c:xVal>
          <c:yVal>
            <c:numRef>
              <c:f>'NOZLBZLB EXAMPLE WITH CHART FIN'!$AA$196:$AA$220</c:f>
              <c:numCache>
                <c:formatCode>0.0%</c:formatCode>
                <c:ptCount val="25"/>
                <c:pt idx="4">
                  <c:v>-0.156</c:v>
                </c:pt>
                <c:pt idx="5">
                  <c:v>-0.13400000000000001</c:v>
                </c:pt>
                <c:pt idx="6">
                  <c:v>-0.112</c:v>
                </c:pt>
                <c:pt idx="7">
                  <c:v>-8.9999999999999983E-2</c:v>
                </c:pt>
                <c:pt idx="8">
                  <c:v>-6.7999999999999991E-2</c:v>
                </c:pt>
                <c:pt idx="9">
                  <c:v>-4.5999999999999985E-2</c:v>
                </c:pt>
                <c:pt idx="10">
                  <c:v>-2.3999999999999997E-2</c:v>
                </c:pt>
                <c:pt idx="11">
                  <c:v>-1.9999999999999983E-3</c:v>
                </c:pt>
                <c:pt idx="12">
                  <c:v>0.02</c:v>
                </c:pt>
                <c:pt idx="13">
                  <c:v>4.1999999999999996E-2</c:v>
                </c:pt>
                <c:pt idx="14">
                  <c:v>6.4000000000000001E-2</c:v>
                </c:pt>
                <c:pt idx="15">
                  <c:v>8.5999999999999993E-2</c:v>
                </c:pt>
                <c:pt idx="16">
                  <c:v>0.108</c:v>
                </c:pt>
                <c:pt idx="17">
                  <c:v>0.12999999999999998</c:v>
                </c:pt>
                <c:pt idx="18">
                  <c:v>0.152</c:v>
                </c:pt>
                <c:pt idx="19">
                  <c:v>0.17399999999999999</c:v>
                </c:pt>
                <c:pt idx="20">
                  <c:v>0.19599999999999998</c:v>
                </c:pt>
                <c:pt idx="21">
                  <c:v>0.21799999999999997</c:v>
                </c:pt>
                <c:pt idx="22">
                  <c:v>0.23999999999999994</c:v>
                </c:pt>
                <c:pt idx="23">
                  <c:v>0.26199999999999996</c:v>
                </c:pt>
                <c:pt idx="24">
                  <c:v>0.28399999999999992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607-4B87-AC8F-09A9CCBFFE72}"/>
            </c:ext>
          </c:extLst>
        </c:ser>
        <c:ser>
          <c:idx val="1"/>
          <c:order val="1"/>
          <c:spPr>
            <a:ln w="19050" cap="rnd">
              <a:solidFill>
                <a:srgbClr val="C00000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'NOZLBZLB EXAMPLE WITH CHART FIN'!$Y$196:$Y$220</c:f>
              <c:numCache>
                <c:formatCode>0.0%</c:formatCode>
                <c:ptCount val="25"/>
                <c:pt idx="0">
                  <c:v>0.11999999999999998</c:v>
                </c:pt>
                <c:pt idx="1">
                  <c:v>0.10999999999999999</c:v>
                </c:pt>
                <c:pt idx="2">
                  <c:v>9.9999999999999992E-2</c:v>
                </c:pt>
                <c:pt idx="3">
                  <c:v>0.09</c:v>
                </c:pt>
                <c:pt idx="4">
                  <c:v>0.08</c:v>
                </c:pt>
                <c:pt idx="5">
                  <c:v>7.0000000000000007E-2</c:v>
                </c:pt>
                <c:pt idx="6">
                  <c:v>6.0000000000000005E-2</c:v>
                </c:pt>
                <c:pt idx="7">
                  <c:v>0.05</c:v>
                </c:pt>
                <c:pt idx="8">
                  <c:v>0.04</c:v>
                </c:pt>
                <c:pt idx="9">
                  <c:v>0.03</c:v>
                </c:pt>
                <c:pt idx="10">
                  <c:v>0.02</c:v>
                </c:pt>
                <c:pt idx="11">
                  <c:v>0.01</c:v>
                </c:pt>
                <c:pt idx="12">
                  <c:v>0</c:v>
                </c:pt>
                <c:pt idx="13">
                  <c:v>-0.01</c:v>
                </c:pt>
                <c:pt idx="14">
                  <c:v>-0.02</c:v>
                </c:pt>
                <c:pt idx="15">
                  <c:v>-0.03</c:v>
                </c:pt>
                <c:pt idx="16">
                  <c:v>-0.04</c:v>
                </c:pt>
                <c:pt idx="17">
                  <c:v>-0.05</c:v>
                </c:pt>
                <c:pt idx="18">
                  <c:v>-6.0000000000000005E-2</c:v>
                </c:pt>
                <c:pt idx="19">
                  <c:v>-7.0000000000000007E-2</c:v>
                </c:pt>
                <c:pt idx="20">
                  <c:v>-0.08</c:v>
                </c:pt>
                <c:pt idx="21">
                  <c:v>-0.09</c:v>
                </c:pt>
                <c:pt idx="22">
                  <c:v>-9.9999999999999992E-2</c:v>
                </c:pt>
                <c:pt idx="23">
                  <c:v>-0.10999999999999999</c:v>
                </c:pt>
                <c:pt idx="24">
                  <c:v>-0.11999999999999998</c:v>
                </c:pt>
              </c:numCache>
            </c:numRef>
          </c:xVal>
          <c:yVal>
            <c:numRef>
              <c:f>'NOZLBZLB EXAMPLE WITH CHART FIN'!$AB$196:$AB$220</c:f>
              <c:numCache>
                <c:formatCode>0.0%</c:formatCode>
                <c:ptCount val="25"/>
                <c:pt idx="4">
                  <c:v>-0.156</c:v>
                </c:pt>
                <c:pt idx="5">
                  <c:v>-0.13400000000000001</c:v>
                </c:pt>
                <c:pt idx="6">
                  <c:v>-0.112</c:v>
                </c:pt>
                <c:pt idx="7">
                  <c:v>-8.9999999999999983E-2</c:v>
                </c:pt>
                <c:pt idx="8">
                  <c:v>-6.7999999999999991E-2</c:v>
                </c:pt>
                <c:pt idx="9">
                  <c:v>-4.5999999999999985E-2</c:v>
                </c:pt>
                <c:pt idx="10">
                  <c:v>-2.3999999999999997E-2</c:v>
                </c:pt>
                <c:pt idx="11">
                  <c:v>-1.9999999999999983E-3</c:v>
                </c:pt>
                <c:pt idx="12">
                  <c:v>0.02</c:v>
                </c:pt>
                <c:pt idx="13">
                  <c:v>4.1999999999999996E-2</c:v>
                </c:pt>
                <c:pt idx="14">
                  <c:v>6.4000000000000001E-2</c:v>
                </c:pt>
                <c:pt idx="15">
                  <c:v>8.5999999999999993E-2</c:v>
                </c:pt>
                <c:pt idx="16">
                  <c:v>0.108</c:v>
                </c:pt>
                <c:pt idx="17">
                  <c:v>0.12999999999999998</c:v>
                </c:pt>
                <c:pt idx="18">
                  <c:v>0.152</c:v>
                </c:pt>
                <c:pt idx="19">
                  <c:v>0.17399999999999999</c:v>
                </c:pt>
                <c:pt idx="20">
                  <c:v>0.19599999999999998</c:v>
                </c:pt>
                <c:pt idx="21">
                  <c:v>0.21799999999999997</c:v>
                </c:pt>
                <c:pt idx="22">
                  <c:v>0.23999999999999994</c:v>
                </c:pt>
                <c:pt idx="23">
                  <c:v>0.26199999999999996</c:v>
                </c:pt>
                <c:pt idx="24">
                  <c:v>0.28399999999999992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607-4B87-AC8F-09A9CCBFFE72}"/>
            </c:ext>
          </c:extLst>
        </c:ser>
        <c:ser>
          <c:idx val="2"/>
          <c:order val="2"/>
          <c:spPr>
            <a:ln w="19050" cap="rnd">
              <a:solidFill>
                <a:srgbClr val="C00000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'NOZLBZLB EXAMPLE WITH CHART FIN'!$Y$196:$Y$220</c:f>
              <c:numCache>
                <c:formatCode>0.0%</c:formatCode>
                <c:ptCount val="25"/>
                <c:pt idx="0">
                  <c:v>0.11999999999999998</c:v>
                </c:pt>
                <c:pt idx="1">
                  <c:v>0.10999999999999999</c:v>
                </c:pt>
                <c:pt idx="2">
                  <c:v>9.9999999999999992E-2</c:v>
                </c:pt>
                <c:pt idx="3">
                  <c:v>0.09</c:v>
                </c:pt>
                <c:pt idx="4">
                  <c:v>0.08</c:v>
                </c:pt>
                <c:pt idx="5">
                  <c:v>7.0000000000000007E-2</c:v>
                </c:pt>
                <c:pt idx="6">
                  <c:v>6.0000000000000005E-2</c:v>
                </c:pt>
                <c:pt idx="7">
                  <c:v>0.05</c:v>
                </c:pt>
                <c:pt idx="8">
                  <c:v>0.04</c:v>
                </c:pt>
                <c:pt idx="9">
                  <c:v>0.03</c:v>
                </c:pt>
                <c:pt idx="10">
                  <c:v>0.02</c:v>
                </c:pt>
                <c:pt idx="11">
                  <c:v>0.01</c:v>
                </c:pt>
                <c:pt idx="12">
                  <c:v>0</c:v>
                </c:pt>
                <c:pt idx="13">
                  <c:v>-0.01</c:v>
                </c:pt>
                <c:pt idx="14">
                  <c:v>-0.02</c:v>
                </c:pt>
                <c:pt idx="15">
                  <c:v>-0.03</c:v>
                </c:pt>
                <c:pt idx="16">
                  <c:v>-0.04</c:v>
                </c:pt>
                <c:pt idx="17">
                  <c:v>-0.05</c:v>
                </c:pt>
                <c:pt idx="18">
                  <c:v>-6.0000000000000005E-2</c:v>
                </c:pt>
                <c:pt idx="19">
                  <c:v>-7.0000000000000007E-2</c:v>
                </c:pt>
                <c:pt idx="20">
                  <c:v>-0.08</c:v>
                </c:pt>
                <c:pt idx="21">
                  <c:v>-0.09</c:v>
                </c:pt>
                <c:pt idx="22">
                  <c:v>-9.9999999999999992E-2</c:v>
                </c:pt>
                <c:pt idx="23">
                  <c:v>-0.10999999999999999</c:v>
                </c:pt>
                <c:pt idx="24">
                  <c:v>-0.11999999999999998</c:v>
                </c:pt>
              </c:numCache>
            </c:numRef>
          </c:xVal>
          <c:yVal>
            <c:numRef>
              <c:f>'NOZLBZLB EXAMPLE WITH CHART FIN'!$AC$196:$AC$220</c:f>
              <c:numCache>
                <c:formatCode>0.0%</c:formatCode>
                <c:ptCount val="25"/>
                <c:pt idx="4">
                  <c:v>-0.156</c:v>
                </c:pt>
                <c:pt idx="5">
                  <c:v>-0.13400000000000001</c:v>
                </c:pt>
                <c:pt idx="6">
                  <c:v>-0.112</c:v>
                </c:pt>
                <c:pt idx="7">
                  <c:v>-8.9999999999999983E-2</c:v>
                </c:pt>
                <c:pt idx="8">
                  <c:v>-6.7999999999999991E-2</c:v>
                </c:pt>
                <c:pt idx="9">
                  <c:v>-4.5999999999999985E-2</c:v>
                </c:pt>
                <c:pt idx="10">
                  <c:v>-2.3999999999999997E-2</c:v>
                </c:pt>
                <c:pt idx="11">
                  <c:v>-1.9999999999999983E-3</c:v>
                </c:pt>
                <c:pt idx="12">
                  <c:v>0.02</c:v>
                </c:pt>
                <c:pt idx="13">
                  <c:v>4.1999999999999996E-2</c:v>
                </c:pt>
                <c:pt idx="14">
                  <c:v>6.4000000000000001E-2</c:v>
                </c:pt>
                <c:pt idx="15">
                  <c:v>8.5999999999999993E-2</c:v>
                </c:pt>
                <c:pt idx="16">
                  <c:v>0.108</c:v>
                </c:pt>
                <c:pt idx="17">
                  <c:v>0.12999999999999998</c:v>
                </c:pt>
                <c:pt idx="18">
                  <c:v>0.152</c:v>
                </c:pt>
                <c:pt idx="19">
                  <c:v>0.17399999999999999</c:v>
                </c:pt>
                <c:pt idx="20">
                  <c:v>0.19599999999999998</c:v>
                </c:pt>
                <c:pt idx="21">
                  <c:v>0.21799999999999997</c:v>
                </c:pt>
                <c:pt idx="22">
                  <c:v>0.23999999999999994</c:v>
                </c:pt>
                <c:pt idx="23">
                  <c:v>0.26199999999999996</c:v>
                </c:pt>
                <c:pt idx="24">
                  <c:v>0.28399999999999992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607-4B87-AC8F-09A9CCBFFE72}"/>
            </c:ext>
          </c:extLst>
        </c:ser>
        <c:ser>
          <c:idx val="3"/>
          <c:order val="3"/>
          <c:spPr>
            <a:ln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'NOZLBZLB EXAMPLE WITH CHART FIN'!$Y$196:$Y$220</c:f>
              <c:numCache>
                <c:formatCode>0.0%</c:formatCode>
                <c:ptCount val="25"/>
                <c:pt idx="0">
                  <c:v>0.11999999999999998</c:v>
                </c:pt>
                <c:pt idx="1">
                  <c:v>0.10999999999999999</c:v>
                </c:pt>
                <c:pt idx="2">
                  <c:v>9.9999999999999992E-2</c:v>
                </c:pt>
                <c:pt idx="3">
                  <c:v>0.09</c:v>
                </c:pt>
                <c:pt idx="4">
                  <c:v>0.08</c:v>
                </c:pt>
                <c:pt idx="5">
                  <c:v>7.0000000000000007E-2</c:v>
                </c:pt>
                <c:pt idx="6">
                  <c:v>6.0000000000000005E-2</c:v>
                </c:pt>
                <c:pt idx="7">
                  <c:v>0.05</c:v>
                </c:pt>
                <c:pt idx="8">
                  <c:v>0.04</c:v>
                </c:pt>
                <c:pt idx="9">
                  <c:v>0.03</c:v>
                </c:pt>
                <c:pt idx="10">
                  <c:v>0.02</c:v>
                </c:pt>
                <c:pt idx="11">
                  <c:v>0.01</c:v>
                </c:pt>
                <c:pt idx="12">
                  <c:v>0</c:v>
                </c:pt>
                <c:pt idx="13">
                  <c:v>-0.01</c:v>
                </c:pt>
                <c:pt idx="14">
                  <c:v>-0.02</c:v>
                </c:pt>
                <c:pt idx="15">
                  <c:v>-0.03</c:v>
                </c:pt>
                <c:pt idx="16">
                  <c:v>-0.04</c:v>
                </c:pt>
                <c:pt idx="17">
                  <c:v>-0.05</c:v>
                </c:pt>
                <c:pt idx="18">
                  <c:v>-6.0000000000000005E-2</c:v>
                </c:pt>
                <c:pt idx="19">
                  <c:v>-7.0000000000000007E-2</c:v>
                </c:pt>
                <c:pt idx="20">
                  <c:v>-0.08</c:v>
                </c:pt>
                <c:pt idx="21">
                  <c:v>-0.09</c:v>
                </c:pt>
                <c:pt idx="22">
                  <c:v>-9.9999999999999992E-2</c:v>
                </c:pt>
                <c:pt idx="23">
                  <c:v>-0.10999999999999999</c:v>
                </c:pt>
                <c:pt idx="24">
                  <c:v>-0.11999999999999998</c:v>
                </c:pt>
              </c:numCache>
            </c:numRef>
          </c:xVal>
          <c:yVal>
            <c:numRef>
              <c:f>'NOZLBZLB EXAMPLE WITH CHART FIN'!$BG$196:$BG$220</c:f>
              <c:numCache>
                <c:formatCode>0.0%</c:formatCode>
                <c:ptCount val="25"/>
                <c:pt idx="0">
                  <c:v>9.9999999999999992E-2</c:v>
                </c:pt>
                <c:pt idx="1">
                  <c:v>9.3333333333333324E-2</c:v>
                </c:pt>
                <c:pt idx="2">
                  <c:v>8.6666666666666656E-2</c:v>
                </c:pt>
                <c:pt idx="3">
                  <c:v>0.08</c:v>
                </c:pt>
                <c:pt idx="4">
                  <c:v>7.3333333333333334E-2</c:v>
                </c:pt>
                <c:pt idx="5">
                  <c:v>6.6666666666666666E-2</c:v>
                </c:pt>
                <c:pt idx="6">
                  <c:v>0.06</c:v>
                </c:pt>
                <c:pt idx="7">
                  <c:v>5.333333333333333E-2</c:v>
                </c:pt>
                <c:pt idx="8">
                  <c:v>4.6666666666666662E-2</c:v>
                </c:pt>
                <c:pt idx="9">
                  <c:v>3.9999999999999994E-2</c:v>
                </c:pt>
                <c:pt idx="10">
                  <c:v>3.3333333333333333E-2</c:v>
                </c:pt>
                <c:pt idx="11">
                  <c:v>2.6666666666666665E-2</c:v>
                </c:pt>
                <c:pt idx="12" formatCode="0.00%">
                  <c:v>0.02</c:v>
                </c:pt>
                <c:pt idx="13">
                  <c:v>1.3333333333333334E-2</c:v>
                </c:pt>
                <c:pt idx="14">
                  <c:v>6.666666666666668E-3</c:v>
                </c:pt>
                <c:pt idx="15">
                  <c:v>3.4694469519536142E-18</c:v>
                </c:pt>
                <c:pt idx="16">
                  <c:v>-6.6666666666666645E-3</c:v>
                </c:pt>
                <c:pt idx="17">
                  <c:v>-3.333333333333334E-3</c:v>
                </c:pt>
                <c:pt idx="18">
                  <c:v>0</c:v>
                </c:pt>
                <c:pt idx="19">
                  <c:v>3.333333333333334E-3</c:v>
                </c:pt>
                <c:pt idx="20">
                  <c:v>6.6666666666666645E-3</c:v>
                </c:pt>
                <c:pt idx="21">
                  <c:v>9.9999999999999985E-3</c:v>
                </c:pt>
                <c:pt idx="22">
                  <c:v>1.3333333333333326E-2</c:v>
                </c:pt>
                <c:pt idx="23">
                  <c:v>1.6666666666666659E-2</c:v>
                </c:pt>
                <c:pt idx="24">
                  <c:v>1.9999999999999993E-2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607-4B87-AC8F-09A9CCBFFE72}"/>
            </c:ext>
          </c:extLst>
        </c:ser>
        <c:ser>
          <c:idx val="4"/>
          <c:order val="4"/>
          <c:spPr>
            <a:ln>
              <a:solidFill>
                <a:srgbClr val="0070C0"/>
              </a:solidFill>
              <a:prstDash val="sysDot"/>
            </a:ln>
          </c:spPr>
          <c:marker>
            <c:symbol val="none"/>
          </c:marker>
          <c:xVal>
            <c:numRef>
              <c:f>'NOZLBZLB EXAMPLE WITH CHART FIN'!$Y$196:$Y$220</c:f>
              <c:numCache>
                <c:formatCode>0.0%</c:formatCode>
                <c:ptCount val="25"/>
                <c:pt idx="0">
                  <c:v>0.11999999999999998</c:v>
                </c:pt>
                <c:pt idx="1">
                  <c:v>0.10999999999999999</c:v>
                </c:pt>
                <c:pt idx="2">
                  <c:v>9.9999999999999992E-2</c:v>
                </c:pt>
                <c:pt idx="3">
                  <c:v>0.09</c:v>
                </c:pt>
                <c:pt idx="4">
                  <c:v>0.08</c:v>
                </c:pt>
                <c:pt idx="5">
                  <c:v>7.0000000000000007E-2</c:v>
                </c:pt>
                <c:pt idx="6">
                  <c:v>6.0000000000000005E-2</c:v>
                </c:pt>
                <c:pt idx="7">
                  <c:v>0.05</c:v>
                </c:pt>
                <c:pt idx="8">
                  <c:v>0.04</c:v>
                </c:pt>
                <c:pt idx="9">
                  <c:v>0.03</c:v>
                </c:pt>
                <c:pt idx="10">
                  <c:v>0.02</c:v>
                </c:pt>
                <c:pt idx="11">
                  <c:v>0.01</c:v>
                </c:pt>
                <c:pt idx="12">
                  <c:v>0</c:v>
                </c:pt>
                <c:pt idx="13">
                  <c:v>-0.01</c:v>
                </c:pt>
                <c:pt idx="14">
                  <c:v>-0.02</c:v>
                </c:pt>
                <c:pt idx="15">
                  <c:v>-0.03</c:v>
                </c:pt>
                <c:pt idx="16">
                  <c:v>-0.04</c:v>
                </c:pt>
                <c:pt idx="17">
                  <c:v>-0.05</c:v>
                </c:pt>
                <c:pt idx="18">
                  <c:v>-6.0000000000000005E-2</c:v>
                </c:pt>
                <c:pt idx="19">
                  <c:v>-7.0000000000000007E-2</c:v>
                </c:pt>
                <c:pt idx="20">
                  <c:v>-0.08</c:v>
                </c:pt>
                <c:pt idx="21">
                  <c:v>-0.09</c:v>
                </c:pt>
                <c:pt idx="22">
                  <c:v>-9.9999999999999992E-2</c:v>
                </c:pt>
                <c:pt idx="23">
                  <c:v>-0.10999999999999999</c:v>
                </c:pt>
                <c:pt idx="24">
                  <c:v>-0.11999999999999998</c:v>
                </c:pt>
              </c:numCache>
            </c:numRef>
          </c:xVal>
          <c:yVal>
            <c:numRef>
              <c:f>'NOZLBZLB EXAMPLE WITH CHART FIN'!$BH$196:$BH$220</c:f>
              <c:numCache>
                <c:formatCode>0.0%</c:formatCode>
                <c:ptCount val="25"/>
                <c:pt idx="0">
                  <c:v>9.9999999999999992E-2</c:v>
                </c:pt>
                <c:pt idx="1">
                  <c:v>9.3333333333333324E-2</c:v>
                </c:pt>
                <c:pt idx="2">
                  <c:v>8.6666666666666656E-2</c:v>
                </c:pt>
                <c:pt idx="3">
                  <c:v>0.08</c:v>
                </c:pt>
                <c:pt idx="4">
                  <c:v>7.3333333333333334E-2</c:v>
                </c:pt>
                <c:pt idx="5">
                  <c:v>6.6666666666666666E-2</c:v>
                </c:pt>
                <c:pt idx="6">
                  <c:v>0.06</c:v>
                </c:pt>
                <c:pt idx="7">
                  <c:v>5.333333333333333E-2</c:v>
                </c:pt>
                <c:pt idx="8">
                  <c:v>4.6666666666666662E-2</c:v>
                </c:pt>
                <c:pt idx="9">
                  <c:v>3.9999999999999994E-2</c:v>
                </c:pt>
                <c:pt idx="10">
                  <c:v>3.3333333333333333E-2</c:v>
                </c:pt>
                <c:pt idx="11">
                  <c:v>2.6666666666666665E-2</c:v>
                </c:pt>
                <c:pt idx="12" formatCode="0.00%">
                  <c:v>0.02</c:v>
                </c:pt>
                <c:pt idx="13">
                  <c:v>1.3333333333333334E-2</c:v>
                </c:pt>
                <c:pt idx="14">
                  <c:v>6.666666666666668E-3</c:v>
                </c:pt>
                <c:pt idx="15">
                  <c:v>3.4694469519536142E-18</c:v>
                </c:pt>
                <c:pt idx="16">
                  <c:v>-6.6666666666666645E-3</c:v>
                </c:pt>
                <c:pt idx="17">
                  <c:v>-3.333333333333334E-3</c:v>
                </c:pt>
                <c:pt idx="18">
                  <c:v>0</c:v>
                </c:pt>
                <c:pt idx="19">
                  <c:v>3.333333333333334E-3</c:v>
                </c:pt>
                <c:pt idx="20">
                  <c:v>6.6666666666666645E-3</c:v>
                </c:pt>
                <c:pt idx="21">
                  <c:v>9.9999999999999985E-3</c:v>
                </c:pt>
                <c:pt idx="22">
                  <c:v>1.3333333333333326E-2</c:v>
                </c:pt>
                <c:pt idx="23">
                  <c:v>1.6666666666666659E-2</c:v>
                </c:pt>
                <c:pt idx="24">
                  <c:v>1.9999999999999993E-2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4607-4B87-AC8F-09A9CCBFFE72}"/>
            </c:ext>
          </c:extLst>
        </c:ser>
        <c:ser>
          <c:idx val="5"/>
          <c:order val="5"/>
          <c:spPr>
            <a:ln>
              <a:solidFill>
                <a:srgbClr val="0070C0"/>
              </a:solidFill>
              <a:prstDash val="sysDash"/>
            </a:ln>
          </c:spPr>
          <c:marker>
            <c:symbol val="none"/>
          </c:marker>
          <c:xVal>
            <c:numRef>
              <c:f>'NOZLBZLB EXAMPLE WITH CHART FIN'!$Y$196:$Y$220</c:f>
              <c:numCache>
                <c:formatCode>0.0%</c:formatCode>
                <c:ptCount val="25"/>
                <c:pt idx="0">
                  <c:v>0.11999999999999998</c:v>
                </c:pt>
                <c:pt idx="1">
                  <c:v>0.10999999999999999</c:v>
                </c:pt>
                <c:pt idx="2">
                  <c:v>9.9999999999999992E-2</c:v>
                </c:pt>
                <c:pt idx="3">
                  <c:v>0.09</c:v>
                </c:pt>
                <c:pt idx="4">
                  <c:v>0.08</c:v>
                </c:pt>
                <c:pt idx="5">
                  <c:v>7.0000000000000007E-2</c:v>
                </c:pt>
                <c:pt idx="6">
                  <c:v>6.0000000000000005E-2</c:v>
                </c:pt>
                <c:pt idx="7">
                  <c:v>0.05</c:v>
                </c:pt>
                <c:pt idx="8">
                  <c:v>0.04</c:v>
                </c:pt>
                <c:pt idx="9">
                  <c:v>0.03</c:v>
                </c:pt>
                <c:pt idx="10">
                  <c:v>0.02</c:v>
                </c:pt>
                <c:pt idx="11">
                  <c:v>0.01</c:v>
                </c:pt>
                <c:pt idx="12">
                  <c:v>0</c:v>
                </c:pt>
                <c:pt idx="13">
                  <c:v>-0.01</c:v>
                </c:pt>
                <c:pt idx="14">
                  <c:v>-0.02</c:v>
                </c:pt>
                <c:pt idx="15">
                  <c:v>-0.03</c:v>
                </c:pt>
                <c:pt idx="16">
                  <c:v>-0.04</c:v>
                </c:pt>
                <c:pt idx="17">
                  <c:v>-0.05</c:v>
                </c:pt>
                <c:pt idx="18">
                  <c:v>-6.0000000000000005E-2</c:v>
                </c:pt>
                <c:pt idx="19">
                  <c:v>-7.0000000000000007E-2</c:v>
                </c:pt>
                <c:pt idx="20">
                  <c:v>-0.08</c:v>
                </c:pt>
                <c:pt idx="21">
                  <c:v>-0.09</c:v>
                </c:pt>
                <c:pt idx="22">
                  <c:v>-9.9999999999999992E-2</c:v>
                </c:pt>
                <c:pt idx="23">
                  <c:v>-0.10999999999999999</c:v>
                </c:pt>
                <c:pt idx="24">
                  <c:v>-0.11999999999999998</c:v>
                </c:pt>
              </c:numCache>
            </c:numRef>
          </c:xVal>
          <c:yVal>
            <c:numRef>
              <c:f>'NOZLBZLB EXAMPLE WITH CHART FIN'!$BI$196:$BI$220</c:f>
              <c:numCache>
                <c:formatCode>0.0%</c:formatCode>
                <c:ptCount val="25"/>
                <c:pt idx="0">
                  <c:v>9.9999999999999992E-2</c:v>
                </c:pt>
                <c:pt idx="1">
                  <c:v>9.3333333333333324E-2</c:v>
                </c:pt>
                <c:pt idx="2">
                  <c:v>8.6666666666666656E-2</c:v>
                </c:pt>
                <c:pt idx="3">
                  <c:v>0.08</c:v>
                </c:pt>
                <c:pt idx="4">
                  <c:v>7.3333333333333334E-2</c:v>
                </c:pt>
                <c:pt idx="5">
                  <c:v>6.6666666666666666E-2</c:v>
                </c:pt>
                <c:pt idx="6">
                  <c:v>0.06</c:v>
                </c:pt>
                <c:pt idx="7">
                  <c:v>5.333333333333333E-2</c:v>
                </c:pt>
                <c:pt idx="8">
                  <c:v>4.6666666666666662E-2</c:v>
                </c:pt>
                <c:pt idx="9">
                  <c:v>3.9999999999999994E-2</c:v>
                </c:pt>
                <c:pt idx="10">
                  <c:v>3.3333333333333333E-2</c:v>
                </c:pt>
                <c:pt idx="11">
                  <c:v>2.6666666666666665E-2</c:v>
                </c:pt>
                <c:pt idx="12" formatCode="0.00%">
                  <c:v>0.02</c:v>
                </c:pt>
                <c:pt idx="13">
                  <c:v>1.3333333333333334E-2</c:v>
                </c:pt>
                <c:pt idx="14">
                  <c:v>6.666666666666668E-3</c:v>
                </c:pt>
                <c:pt idx="15">
                  <c:v>3.4694469519536142E-18</c:v>
                </c:pt>
                <c:pt idx="16">
                  <c:v>-6.6666666666666645E-3</c:v>
                </c:pt>
                <c:pt idx="17">
                  <c:v>-3.333333333333334E-3</c:v>
                </c:pt>
                <c:pt idx="18">
                  <c:v>0</c:v>
                </c:pt>
                <c:pt idx="19">
                  <c:v>3.333333333333334E-3</c:v>
                </c:pt>
                <c:pt idx="20">
                  <c:v>6.6666666666666645E-3</c:v>
                </c:pt>
                <c:pt idx="21">
                  <c:v>9.9999999999999985E-3</c:v>
                </c:pt>
                <c:pt idx="22">
                  <c:v>1.3333333333333326E-2</c:v>
                </c:pt>
                <c:pt idx="23">
                  <c:v>1.6666666666666659E-2</c:v>
                </c:pt>
                <c:pt idx="24">
                  <c:v>1.9999999999999993E-2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4607-4B87-AC8F-09A9CCBFFE72}"/>
            </c:ext>
          </c:extLst>
        </c:ser>
        <c:ser>
          <c:idx val="6"/>
          <c:order val="6"/>
          <c:spPr>
            <a:ln w="1270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'NOZLBZLB EXAMPLE WITH CHART FIN'!$AC$232:$AC$233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'NOZLBZLB EXAMPLE WITH CHART FIN'!$AD$232:$AD$233</c:f>
              <c:numCache>
                <c:formatCode>0.0%</c:formatCode>
                <c:ptCount val="2"/>
                <c:pt idx="0" formatCode="General">
                  <c:v>-0.1</c:v>
                </c:pt>
                <c:pt idx="1">
                  <c:v>0.02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4607-4B87-AC8F-09A9CCBFFE72}"/>
            </c:ext>
          </c:extLst>
        </c:ser>
        <c:ser>
          <c:idx val="7"/>
          <c:order val="7"/>
          <c:spPr>
            <a:ln w="1270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'NOZLBZLB EXAMPLE WITH CHART FIN'!$AF$232:$AF$233</c:f>
              <c:numCache>
                <c:formatCode>0.0%</c:formatCode>
                <c:ptCount val="2"/>
                <c:pt idx="0" formatCode="General">
                  <c:v>-0.12</c:v>
                </c:pt>
                <c:pt idx="1">
                  <c:v>0</c:v>
                </c:pt>
              </c:numCache>
            </c:numRef>
          </c:xVal>
          <c:yVal>
            <c:numRef>
              <c:f>'NOZLBZLB EXAMPLE WITH CHART FIN'!$AG$232:$AG$233</c:f>
              <c:numCache>
                <c:formatCode>0.0%</c:formatCode>
                <c:ptCount val="2"/>
                <c:pt idx="0">
                  <c:v>0.02</c:v>
                </c:pt>
                <c:pt idx="1">
                  <c:v>0.02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4607-4B87-AC8F-09A9CCBFFE72}"/>
            </c:ext>
          </c:extLst>
        </c:ser>
        <c:ser>
          <c:idx val="8"/>
          <c:order val="8"/>
          <c:tx>
            <c:strRef>
              <c:f>'NOZLBZLB EXAMPLE WITH CHART FIN'!$AC$230</c:f>
              <c:strCache>
                <c:ptCount val="1"/>
                <c:pt idx="0">
                  <c:v>base</c:v>
                </c:pt>
              </c:strCache>
            </c:strRef>
          </c:tx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607-4B87-AC8F-09A9CCBFFE7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'NOZLBZLB EXAMPLE WITH CHART FIN'!$AI$232:$AI$233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'NOZLBZLB EXAMPLE WITH CHART FIN'!$AJ$232:$AJ$233</c:f>
              <c:numCache>
                <c:formatCode>0.000%</c:formatCode>
                <c:ptCount val="2"/>
                <c:pt idx="0" formatCode="0.0%">
                  <c:v>0.02</c:v>
                </c:pt>
                <c:pt idx="1">
                  <c:v>0.02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4607-4B87-AC8F-09A9CCBFFE72}"/>
            </c:ext>
          </c:extLst>
        </c:ser>
        <c:ser>
          <c:idx val="9"/>
          <c:order val="9"/>
          <c:spPr>
            <a:ln w="1270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'NOZLBZLB EXAMPLE WITH CHART FIN'!$AC$238:$AC$239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'NOZLBZLB EXAMPLE WITH CHART FIN'!$AD$238:$AD$239</c:f>
              <c:numCache>
                <c:formatCode>0.0%</c:formatCode>
                <c:ptCount val="2"/>
                <c:pt idx="0" formatCode="General">
                  <c:v>-0.1</c:v>
                </c:pt>
                <c:pt idx="1">
                  <c:v>0.02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4607-4B87-AC8F-09A9CCBFFE72}"/>
            </c:ext>
          </c:extLst>
        </c:ser>
        <c:ser>
          <c:idx val="10"/>
          <c:order val="10"/>
          <c:spPr>
            <a:ln w="1270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'NOZLBZLB EXAMPLE WITH CHART FIN'!$AF$238:$AF$239</c:f>
              <c:numCache>
                <c:formatCode>0.0%</c:formatCode>
                <c:ptCount val="2"/>
                <c:pt idx="0" formatCode="General">
                  <c:v>-0.12</c:v>
                </c:pt>
                <c:pt idx="1">
                  <c:v>0</c:v>
                </c:pt>
              </c:numCache>
            </c:numRef>
          </c:xVal>
          <c:yVal>
            <c:numRef>
              <c:f>'NOZLBZLB EXAMPLE WITH CHART FIN'!$AG$238:$AG$239</c:f>
              <c:numCache>
                <c:formatCode>0.0%</c:formatCode>
                <c:ptCount val="2"/>
                <c:pt idx="0">
                  <c:v>0.02</c:v>
                </c:pt>
                <c:pt idx="1">
                  <c:v>0.02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4607-4B87-AC8F-09A9CCBFFE72}"/>
            </c:ext>
          </c:extLst>
        </c:ser>
        <c:ser>
          <c:idx val="11"/>
          <c:order val="11"/>
          <c:tx>
            <c:strRef>
              <c:f>'NOZLBZLB EXAMPLE WITH CHART FIN'!$AC$236</c:f>
              <c:strCache>
                <c:ptCount val="1"/>
                <c:pt idx="0">
                  <c:v>(i)</c:v>
                </c:pt>
              </c:strCache>
            </c:strRef>
          </c:tx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607-4B87-AC8F-09A9CCBFFE72}"/>
                </c:ext>
              </c:extLst>
            </c:dLbl>
            <c:dLbl>
              <c:idx val="1"/>
              <c:layout>
                <c:manualLayout>
                  <c:x val="-1.7378719656185697E-2"/>
                  <c:y val="-2.7475204727998671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607-4B87-AC8F-09A9CCBFFE7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'NOZLBZLB EXAMPLE WITH CHART FIN'!$AI$238:$AI$239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'NOZLBZLB EXAMPLE WITH CHART FIN'!$AJ$238:$AJ$239</c:f>
              <c:numCache>
                <c:formatCode>0.0%</c:formatCode>
                <c:ptCount val="2"/>
                <c:pt idx="0">
                  <c:v>0.02</c:v>
                </c:pt>
                <c:pt idx="1">
                  <c:v>0.02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4607-4B87-AC8F-09A9CCBFFE72}"/>
            </c:ext>
          </c:extLst>
        </c:ser>
        <c:ser>
          <c:idx val="12"/>
          <c:order val="12"/>
          <c:spPr>
            <a:ln w="12700"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'NOZLBZLB EXAMPLE WITH CHART FIN'!$AC$244:$AC$245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'NOZLBZLB EXAMPLE WITH CHART FIN'!$AD$244:$AD$245</c:f>
              <c:numCache>
                <c:formatCode>0.0%</c:formatCode>
                <c:ptCount val="2"/>
                <c:pt idx="0" formatCode="General">
                  <c:v>-0.1</c:v>
                </c:pt>
                <c:pt idx="1">
                  <c:v>0.02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4607-4B87-AC8F-09A9CCBFFE72}"/>
            </c:ext>
          </c:extLst>
        </c:ser>
        <c:ser>
          <c:idx val="13"/>
          <c:order val="13"/>
          <c:spPr>
            <a:ln w="12700">
              <a:solidFill>
                <a:prstClr val="black"/>
              </a:solidFill>
              <a:prstDash val="sysDot"/>
            </a:ln>
          </c:spPr>
          <c:marker>
            <c:symbol val="none"/>
          </c:marker>
          <c:xVal>
            <c:numRef>
              <c:f>'NOZLBZLB EXAMPLE WITH CHART FIN'!$AF$244:$AF$245</c:f>
              <c:numCache>
                <c:formatCode>0.0%</c:formatCode>
                <c:ptCount val="2"/>
                <c:pt idx="0" formatCode="General">
                  <c:v>-0.12</c:v>
                </c:pt>
                <c:pt idx="1">
                  <c:v>0</c:v>
                </c:pt>
              </c:numCache>
            </c:numRef>
          </c:xVal>
          <c:yVal>
            <c:numRef>
              <c:f>'NOZLBZLB EXAMPLE WITH CHART FIN'!$AG$244:$AG$245</c:f>
              <c:numCache>
                <c:formatCode>0.0%</c:formatCode>
                <c:ptCount val="2"/>
                <c:pt idx="0">
                  <c:v>0.02</c:v>
                </c:pt>
                <c:pt idx="1">
                  <c:v>0.02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4607-4B87-AC8F-09A9CCBFFE72}"/>
            </c:ext>
          </c:extLst>
        </c:ser>
        <c:ser>
          <c:idx val="14"/>
          <c:order val="14"/>
          <c:tx>
            <c:strRef>
              <c:f>'NOZLBZLB EXAMPLE WITH CHART FIN'!$AC$242</c:f>
              <c:strCache>
                <c:ptCount val="1"/>
                <c:pt idx="0">
                  <c:v>(ii)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2.5072324011571841E-2"/>
                  <c:y val="-1.2098158936467098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607-4B87-AC8F-09A9CCBFFE72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4607-4B87-AC8F-09A9CCBFFE7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'NOZLBZLB EXAMPLE WITH CHART FIN'!$AI$244:$AI$245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'NOZLBZLB EXAMPLE WITH CHART FIN'!$AJ$244:$AJ$245</c:f>
              <c:numCache>
                <c:formatCode>0.0%</c:formatCode>
                <c:ptCount val="2"/>
                <c:pt idx="0">
                  <c:v>0.02</c:v>
                </c:pt>
                <c:pt idx="1">
                  <c:v>0.02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4607-4B87-AC8F-09A9CCBFFE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3843896"/>
        <c:axId val="753816064"/>
      </c:scatterChart>
      <c:valAx>
        <c:axId val="753843896"/>
        <c:scaling>
          <c:orientation val="minMax"/>
          <c:max val="5.0000000000000017E-2"/>
          <c:min val="-0.12000000000000002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Output gap (in percent of potential)</a:t>
                </a:r>
              </a:p>
            </c:rich>
          </c:tx>
          <c:layout>
            <c:manualLayout>
              <c:xMode val="edge"/>
              <c:yMode val="edge"/>
              <c:x val="0.38655374473539644"/>
              <c:y val="0.9272319150361425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3816064"/>
        <c:crossesAt val="-0.1"/>
        <c:crossBetween val="midCat"/>
      </c:valAx>
      <c:valAx>
        <c:axId val="753816064"/>
        <c:scaling>
          <c:orientation val="minMax"/>
          <c:max val="0.1"/>
          <c:min val="-0.1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Real intrest rate in percent</a:t>
                </a:r>
              </a:p>
            </c:rich>
          </c:tx>
          <c:layout>
            <c:manualLayout>
              <c:xMode val="edge"/>
              <c:yMode val="edge"/>
              <c:x val="2.7427186316134489E-2"/>
              <c:y val="0.2992489611895147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3843896"/>
        <c:crossesAt val="-0.15000000000000005"/>
        <c:crossBetween val="midCat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Phillips Curve 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914076529907446"/>
          <c:y val="9.7880055788005585E-2"/>
          <c:w val="0.85399272459363662"/>
          <c:h val="0.7637731942439917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xVal>
            <c:numRef>
              <c:f>'NOZLBZLB EXAMPLE WITH CHART FIN'!$Y$196:$Y$220</c:f>
              <c:numCache>
                <c:formatCode>0.0%</c:formatCode>
                <c:ptCount val="25"/>
                <c:pt idx="0">
                  <c:v>0.11999999999999998</c:v>
                </c:pt>
                <c:pt idx="1">
                  <c:v>0.10999999999999999</c:v>
                </c:pt>
                <c:pt idx="2">
                  <c:v>9.9999999999999992E-2</c:v>
                </c:pt>
                <c:pt idx="3">
                  <c:v>0.09</c:v>
                </c:pt>
                <c:pt idx="4">
                  <c:v>0.08</c:v>
                </c:pt>
                <c:pt idx="5">
                  <c:v>7.0000000000000007E-2</c:v>
                </c:pt>
                <c:pt idx="6">
                  <c:v>6.0000000000000005E-2</c:v>
                </c:pt>
                <c:pt idx="7">
                  <c:v>0.05</c:v>
                </c:pt>
                <c:pt idx="8">
                  <c:v>0.04</c:v>
                </c:pt>
                <c:pt idx="9">
                  <c:v>0.03</c:v>
                </c:pt>
                <c:pt idx="10">
                  <c:v>0.02</c:v>
                </c:pt>
                <c:pt idx="11">
                  <c:v>0.01</c:v>
                </c:pt>
                <c:pt idx="12">
                  <c:v>0</c:v>
                </c:pt>
                <c:pt idx="13">
                  <c:v>-0.01</c:v>
                </c:pt>
                <c:pt idx="14">
                  <c:v>-0.02</c:v>
                </c:pt>
                <c:pt idx="15">
                  <c:v>-0.03</c:v>
                </c:pt>
                <c:pt idx="16">
                  <c:v>-0.04</c:v>
                </c:pt>
                <c:pt idx="17">
                  <c:v>-0.05</c:v>
                </c:pt>
                <c:pt idx="18">
                  <c:v>-6.0000000000000005E-2</c:v>
                </c:pt>
                <c:pt idx="19">
                  <c:v>-7.0000000000000007E-2</c:v>
                </c:pt>
                <c:pt idx="20">
                  <c:v>-0.08</c:v>
                </c:pt>
                <c:pt idx="21">
                  <c:v>-0.09</c:v>
                </c:pt>
                <c:pt idx="22">
                  <c:v>-9.9999999999999992E-2</c:v>
                </c:pt>
                <c:pt idx="23">
                  <c:v>-0.10999999999999999</c:v>
                </c:pt>
                <c:pt idx="24">
                  <c:v>-0.11999999999999998</c:v>
                </c:pt>
              </c:numCache>
            </c:numRef>
          </c:xVal>
          <c:yVal>
            <c:numRef>
              <c:f>'NOZLBZLB EXAMPLE WITH CHART FIN'!$AE$196:$AE$220</c:f>
              <c:numCache>
                <c:formatCode>0.0%</c:formatCode>
                <c:ptCount val="25"/>
                <c:pt idx="0">
                  <c:v>0.06</c:v>
                </c:pt>
                <c:pt idx="1">
                  <c:v>5.6666666666666657E-2</c:v>
                </c:pt>
                <c:pt idx="2">
                  <c:v>5.333333333333333E-2</c:v>
                </c:pt>
                <c:pt idx="3">
                  <c:v>0.05</c:v>
                </c:pt>
                <c:pt idx="4">
                  <c:v>4.6666666666666662E-2</c:v>
                </c:pt>
                <c:pt idx="5">
                  <c:v>4.3333333333333335E-2</c:v>
                </c:pt>
                <c:pt idx="6">
                  <c:v>0.04</c:v>
                </c:pt>
                <c:pt idx="7">
                  <c:v>3.6666666666666667E-2</c:v>
                </c:pt>
                <c:pt idx="8">
                  <c:v>3.3333333333333333E-2</c:v>
                </c:pt>
                <c:pt idx="9">
                  <c:v>0.03</c:v>
                </c:pt>
                <c:pt idx="10">
                  <c:v>2.6666666666666665E-2</c:v>
                </c:pt>
                <c:pt idx="11">
                  <c:v>2.3333333333333334E-2</c:v>
                </c:pt>
                <c:pt idx="12">
                  <c:v>0.02</c:v>
                </c:pt>
                <c:pt idx="13">
                  <c:v>1.6666666666666666E-2</c:v>
                </c:pt>
                <c:pt idx="14">
                  <c:v>1.3333333333333334E-2</c:v>
                </c:pt>
                <c:pt idx="15">
                  <c:v>1.0000000000000002E-2</c:v>
                </c:pt>
                <c:pt idx="16">
                  <c:v>6.666666666666668E-3</c:v>
                </c:pt>
                <c:pt idx="17">
                  <c:v>3.333333333333334E-3</c:v>
                </c:pt>
                <c:pt idx="18">
                  <c:v>0</c:v>
                </c:pt>
                <c:pt idx="19">
                  <c:v>-3.333333333333334E-3</c:v>
                </c:pt>
                <c:pt idx="20">
                  <c:v>-6.6666666666666645E-3</c:v>
                </c:pt>
                <c:pt idx="21">
                  <c:v>-9.9999999999999985E-3</c:v>
                </c:pt>
                <c:pt idx="22">
                  <c:v>-1.3333333333333326E-2</c:v>
                </c:pt>
                <c:pt idx="23">
                  <c:v>-1.6666666666666659E-2</c:v>
                </c:pt>
                <c:pt idx="24">
                  <c:v>-1.9999999999999993E-2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284-4321-84BB-27034EAE39FA}"/>
            </c:ext>
          </c:extLst>
        </c:ser>
        <c:ser>
          <c:idx val="1"/>
          <c:order val="1"/>
          <c:spPr>
            <a:ln w="19050" cap="rnd">
              <a:solidFill>
                <a:srgbClr val="00B050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'NOZLBZLB EXAMPLE WITH CHART FIN'!$Y$196:$Y$220</c:f>
              <c:numCache>
                <c:formatCode>0.0%</c:formatCode>
                <c:ptCount val="25"/>
                <c:pt idx="0">
                  <c:v>0.11999999999999998</c:v>
                </c:pt>
                <c:pt idx="1">
                  <c:v>0.10999999999999999</c:v>
                </c:pt>
                <c:pt idx="2">
                  <c:v>9.9999999999999992E-2</c:v>
                </c:pt>
                <c:pt idx="3">
                  <c:v>0.09</c:v>
                </c:pt>
                <c:pt idx="4">
                  <c:v>0.08</c:v>
                </c:pt>
                <c:pt idx="5">
                  <c:v>7.0000000000000007E-2</c:v>
                </c:pt>
                <c:pt idx="6">
                  <c:v>6.0000000000000005E-2</c:v>
                </c:pt>
                <c:pt idx="7">
                  <c:v>0.05</c:v>
                </c:pt>
                <c:pt idx="8">
                  <c:v>0.04</c:v>
                </c:pt>
                <c:pt idx="9">
                  <c:v>0.03</c:v>
                </c:pt>
                <c:pt idx="10">
                  <c:v>0.02</c:v>
                </c:pt>
                <c:pt idx="11">
                  <c:v>0.01</c:v>
                </c:pt>
                <c:pt idx="12">
                  <c:v>0</c:v>
                </c:pt>
                <c:pt idx="13">
                  <c:v>-0.01</c:v>
                </c:pt>
                <c:pt idx="14">
                  <c:v>-0.02</c:v>
                </c:pt>
                <c:pt idx="15">
                  <c:v>-0.03</c:v>
                </c:pt>
                <c:pt idx="16">
                  <c:v>-0.04</c:v>
                </c:pt>
                <c:pt idx="17">
                  <c:v>-0.05</c:v>
                </c:pt>
                <c:pt idx="18">
                  <c:v>-6.0000000000000005E-2</c:v>
                </c:pt>
                <c:pt idx="19">
                  <c:v>-7.0000000000000007E-2</c:v>
                </c:pt>
                <c:pt idx="20">
                  <c:v>-0.08</c:v>
                </c:pt>
                <c:pt idx="21">
                  <c:v>-0.09</c:v>
                </c:pt>
                <c:pt idx="22">
                  <c:v>-9.9999999999999992E-2</c:v>
                </c:pt>
                <c:pt idx="23">
                  <c:v>-0.10999999999999999</c:v>
                </c:pt>
                <c:pt idx="24">
                  <c:v>-0.11999999999999998</c:v>
                </c:pt>
              </c:numCache>
            </c:numRef>
          </c:xVal>
          <c:yVal>
            <c:numRef>
              <c:f>'NOZLBZLB EXAMPLE WITH CHART FIN'!$AF$196:$AF$220</c:f>
              <c:numCache>
                <c:formatCode>0.0%</c:formatCode>
                <c:ptCount val="25"/>
                <c:pt idx="0">
                  <c:v>0.06</c:v>
                </c:pt>
                <c:pt idx="1">
                  <c:v>5.6666666666666657E-2</c:v>
                </c:pt>
                <c:pt idx="2">
                  <c:v>5.333333333333333E-2</c:v>
                </c:pt>
                <c:pt idx="3">
                  <c:v>0.05</c:v>
                </c:pt>
                <c:pt idx="4">
                  <c:v>4.6666666666666662E-2</c:v>
                </c:pt>
                <c:pt idx="5">
                  <c:v>4.3333333333333335E-2</c:v>
                </c:pt>
                <c:pt idx="6">
                  <c:v>0.04</c:v>
                </c:pt>
                <c:pt idx="7">
                  <c:v>3.6666666666666667E-2</c:v>
                </c:pt>
                <c:pt idx="8">
                  <c:v>3.3333333333333333E-2</c:v>
                </c:pt>
                <c:pt idx="9">
                  <c:v>0.03</c:v>
                </c:pt>
                <c:pt idx="10">
                  <c:v>2.6666666666666665E-2</c:v>
                </c:pt>
                <c:pt idx="11">
                  <c:v>2.3333333333333334E-2</c:v>
                </c:pt>
                <c:pt idx="12">
                  <c:v>0.02</c:v>
                </c:pt>
                <c:pt idx="13">
                  <c:v>1.6666666666666666E-2</c:v>
                </c:pt>
                <c:pt idx="14">
                  <c:v>1.3333333333333334E-2</c:v>
                </c:pt>
                <c:pt idx="15">
                  <c:v>1.0000000000000002E-2</c:v>
                </c:pt>
                <c:pt idx="16">
                  <c:v>6.666666666666668E-3</c:v>
                </c:pt>
                <c:pt idx="17">
                  <c:v>3.333333333333334E-3</c:v>
                </c:pt>
                <c:pt idx="18">
                  <c:v>0</c:v>
                </c:pt>
                <c:pt idx="19">
                  <c:v>-3.333333333333334E-3</c:v>
                </c:pt>
                <c:pt idx="20">
                  <c:v>-6.6666666666666645E-3</c:v>
                </c:pt>
                <c:pt idx="21">
                  <c:v>-9.9999999999999985E-3</c:v>
                </c:pt>
                <c:pt idx="22">
                  <c:v>-1.3333333333333326E-2</c:v>
                </c:pt>
                <c:pt idx="23">
                  <c:v>-1.6666666666666659E-2</c:v>
                </c:pt>
                <c:pt idx="24">
                  <c:v>-1.9999999999999993E-2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284-4321-84BB-27034EAE39FA}"/>
            </c:ext>
          </c:extLst>
        </c:ser>
        <c:ser>
          <c:idx val="2"/>
          <c:order val="2"/>
          <c:spPr>
            <a:ln w="19050" cap="rnd">
              <a:solidFill>
                <a:srgbClr val="00B050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'NOZLBZLB EXAMPLE WITH CHART FIN'!$Y$196:$Y$220</c:f>
              <c:numCache>
                <c:formatCode>0.0%</c:formatCode>
                <c:ptCount val="25"/>
                <c:pt idx="0">
                  <c:v>0.11999999999999998</c:v>
                </c:pt>
                <c:pt idx="1">
                  <c:v>0.10999999999999999</c:v>
                </c:pt>
                <c:pt idx="2">
                  <c:v>9.9999999999999992E-2</c:v>
                </c:pt>
                <c:pt idx="3">
                  <c:v>0.09</c:v>
                </c:pt>
                <c:pt idx="4">
                  <c:v>0.08</c:v>
                </c:pt>
                <c:pt idx="5">
                  <c:v>7.0000000000000007E-2</c:v>
                </c:pt>
                <c:pt idx="6">
                  <c:v>6.0000000000000005E-2</c:v>
                </c:pt>
                <c:pt idx="7">
                  <c:v>0.05</c:v>
                </c:pt>
                <c:pt idx="8">
                  <c:v>0.04</c:v>
                </c:pt>
                <c:pt idx="9">
                  <c:v>0.03</c:v>
                </c:pt>
                <c:pt idx="10">
                  <c:v>0.02</c:v>
                </c:pt>
                <c:pt idx="11">
                  <c:v>0.01</c:v>
                </c:pt>
                <c:pt idx="12">
                  <c:v>0</c:v>
                </c:pt>
                <c:pt idx="13">
                  <c:v>-0.01</c:v>
                </c:pt>
                <c:pt idx="14">
                  <c:v>-0.02</c:v>
                </c:pt>
                <c:pt idx="15">
                  <c:v>-0.03</c:v>
                </c:pt>
                <c:pt idx="16">
                  <c:v>-0.04</c:v>
                </c:pt>
                <c:pt idx="17">
                  <c:v>-0.05</c:v>
                </c:pt>
                <c:pt idx="18">
                  <c:v>-6.0000000000000005E-2</c:v>
                </c:pt>
                <c:pt idx="19">
                  <c:v>-7.0000000000000007E-2</c:v>
                </c:pt>
                <c:pt idx="20">
                  <c:v>-0.08</c:v>
                </c:pt>
                <c:pt idx="21">
                  <c:v>-0.09</c:v>
                </c:pt>
                <c:pt idx="22">
                  <c:v>-9.9999999999999992E-2</c:v>
                </c:pt>
                <c:pt idx="23">
                  <c:v>-0.10999999999999999</c:v>
                </c:pt>
                <c:pt idx="24">
                  <c:v>-0.11999999999999998</c:v>
                </c:pt>
              </c:numCache>
            </c:numRef>
          </c:xVal>
          <c:yVal>
            <c:numRef>
              <c:f>'NOZLBZLB EXAMPLE WITH CHART FIN'!$AG$196:$AG$220</c:f>
              <c:numCache>
                <c:formatCode>0.0%</c:formatCode>
                <c:ptCount val="25"/>
                <c:pt idx="0">
                  <c:v>0.06</c:v>
                </c:pt>
                <c:pt idx="1">
                  <c:v>5.6666666666666657E-2</c:v>
                </c:pt>
                <c:pt idx="2">
                  <c:v>5.333333333333333E-2</c:v>
                </c:pt>
                <c:pt idx="3">
                  <c:v>0.05</c:v>
                </c:pt>
                <c:pt idx="4">
                  <c:v>4.6666666666666662E-2</c:v>
                </c:pt>
                <c:pt idx="5">
                  <c:v>4.3333333333333335E-2</c:v>
                </c:pt>
                <c:pt idx="6">
                  <c:v>0.04</c:v>
                </c:pt>
                <c:pt idx="7">
                  <c:v>3.6666666666666667E-2</c:v>
                </c:pt>
                <c:pt idx="8">
                  <c:v>3.3333333333333333E-2</c:v>
                </c:pt>
                <c:pt idx="9">
                  <c:v>0.03</c:v>
                </c:pt>
                <c:pt idx="10">
                  <c:v>2.6666666666666665E-2</c:v>
                </c:pt>
                <c:pt idx="11">
                  <c:v>2.3333333333333334E-2</c:v>
                </c:pt>
                <c:pt idx="12">
                  <c:v>0.02</c:v>
                </c:pt>
                <c:pt idx="13">
                  <c:v>1.6666666666666666E-2</c:v>
                </c:pt>
                <c:pt idx="14">
                  <c:v>1.3333333333333334E-2</c:v>
                </c:pt>
                <c:pt idx="15">
                  <c:v>1.0000000000000002E-2</c:v>
                </c:pt>
                <c:pt idx="16">
                  <c:v>6.666666666666668E-3</c:v>
                </c:pt>
                <c:pt idx="17">
                  <c:v>3.333333333333334E-3</c:v>
                </c:pt>
                <c:pt idx="18">
                  <c:v>0</c:v>
                </c:pt>
                <c:pt idx="19">
                  <c:v>-3.333333333333334E-3</c:v>
                </c:pt>
                <c:pt idx="20">
                  <c:v>-6.6666666666666645E-3</c:v>
                </c:pt>
                <c:pt idx="21">
                  <c:v>-9.9999999999999985E-3</c:v>
                </c:pt>
                <c:pt idx="22">
                  <c:v>-1.3333333333333326E-2</c:v>
                </c:pt>
                <c:pt idx="23">
                  <c:v>-1.6666666666666659E-2</c:v>
                </c:pt>
                <c:pt idx="24">
                  <c:v>-1.9999999999999993E-2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284-4321-84BB-27034EAE39FA}"/>
            </c:ext>
          </c:extLst>
        </c:ser>
        <c:ser>
          <c:idx val="3"/>
          <c:order val="3"/>
          <c:spPr>
            <a:ln w="12700"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'NOZLBZLB EXAMPLE WITH CHART FIN'!$AC$251:$AC$252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'NOZLBZLB EXAMPLE WITH CHART FIN'!$AD$251:$AD$252</c:f>
              <c:numCache>
                <c:formatCode>0.0%</c:formatCode>
                <c:ptCount val="2"/>
                <c:pt idx="0" formatCode="General">
                  <c:v>-0.1</c:v>
                </c:pt>
                <c:pt idx="1">
                  <c:v>0.02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284-4321-84BB-27034EAE39FA}"/>
            </c:ext>
          </c:extLst>
        </c:ser>
        <c:ser>
          <c:idx val="4"/>
          <c:order val="4"/>
          <c:tx>
            <c:strRef>
              <c:f>'NOZLBZLB EXAMPLE WITH CHART FIN'!$AC$249</c:f>
              <c:strCache>
                <c:ptCount val="1"/>
                <c:pt idx="0">
                  <c:v>base</c:v>
                </c:pt>
              </c:strCache>
            </c:strRef>
          </c:tx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284-4321-84BB-27034EAE39F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'NOZLBZLB EXAMPLE WITH CHART FIN'!$AI$251:$AI$252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'NOZLBZLB EXAMPLE WITH CHART FIN'!$AJ$251:$AJ$252</c:f>
              <c:numCache>
                <c:formatCode>0.0%</c:formatCode>
                <c:ptCount val="2"/>
                <c:pt idx="0">
                  <c:v>0.02</c:v>
                </c:pt>
                <c:pt idx="1">
                  <c:v>0.02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7284-4321-84BB-27034EAE39FA}"/>
            </c:ext>
          </c:extLst>
        </c:ser>
        <c:ser>
          <c:idx val="5"/>
          <c:order val="5"/>
          <c:spPr>
            <a:ln w="12700">
              <a:solidFill>
                <a:prstClr val="black"/>
              </a:solidFill>
              <a:prstDash val="sysDot"/>
            </a:ln>
          </c:spPr>
          <c:marker>
            <c:symbol val="none"/>
          </c:marker>
          <c:xVal>
            <c:numRef>
              <c:f>'NOZLBZLB EXAMPLE WITH CHART FIN'!$AF$251:$AF$252</c:f>
              <c:numCache>
                <c:formatCode>0.0%</c:formatCode>
                <c:ptCount val="2"/>
                <c:pt idx="0" formatCode="General">
                  <c:v>-0.12</c:v>
                </c:pt>
                <c:pt idx="1">
                  <c:v>0</c:v>
                </c:pt>
              </c:numCache>
            </c:numRef>
          </c:xVal>
          <c:yVal>
            <c:numRef>
              <c:f>'NOZLBZLB EXAMPLE WITH CHART FIN'!$AG$251:$AG$252</c:f>
              <c:numCache>
                <c:formatCode>0.0%</c:formatCode>
                <c:ptCount val="2"/>
                <c:pt idx="0">
                  <c:v>0.02</c:v>
                </c:pt>
                <c:pt idx="1">
                  <c:v>0.02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7284-4321-84BB-27034EAE39FA}"/>
            </c:ext>
          </c:extLst>
        </c:ser>
        <c:ser>
          <c:idx val="6"/>
          <c:order val="6"/>
          <c:spPr>
            <a:ln w="12700">
              <a:solidFill>
                <a:prstClr val="black"/>
              </a:solidFill>
              <a:prstDash val="sysDot"/>
            </a:ln>
          </c:spPr>
          <c:marker>
            <c:symbol val="none"/>
          </c:marker>
          <c:xVal>
            <c:numRef>
              <c:f>'NOZLBZLB EXAMPLE WITH CHART FIN'!$AC$257:$AC$258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'NOZLBZLB EXAMPLE WITH CHART FIN'!$AD$257:$AD$258</c:f>
              <c:numCache>
                <c:formatCode>0.0%</c:formatCode>
                <c:ptCount val="2"/>
                <c:pt idx="0" formatCode="General">
                  <c:v>-0.1</c:v>
                </c:pt>
                <c:pt idx="1">
                  <c:v>0.02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7284-4321-84BB-27034EAE39FA}"/>
            </c:ext>
          </c:extLst>
        </c:ser>
        <c:ser>
          <c:idx val="7"/>
          <c:order val="7"/>
          <c:spPr>
            <a:ln w="12700">
              <a:solidFill>
                <a:prstClr val="black"/>
              </a:solidFill>
              <a:prstDash val="sysDot"/>
            </a:ln>
          </c:spPr>
          <c:marker>
            <c:symbol val="none"/>
          </c:marker>
          <c:xVal>
            <c:numRef>
              <c:f>'NOZLBZLB EXAMPLE WITH CHART FIN'!$AF$257:$AF$258</c:f>
              <c:numCache>
                <c:formatCode>0.0%</c:formatCode>
                <c:ptCount val="2"/>
                <c:pt idx="0" formatCode="General">
                  <c:v>-0.12</c:v>
                </c:pt>
                <c:pt idx="1">
                  <c:v>0</c:v>
                </c:pt>
              </c:numCache>
            </c:numRef>
          </c:xVal>
          <c:yVal>
            <c:numRef>
              <c:f>'NOZLBZLB EXAMPLE WITH CHART FIN'!$AG$257:$AG$258</c:f>
              <c:numCache>
                <c:formatCode>0.0%</c:formatCode>
                <c:ptCount val="2"/>
                <c:pt idx="0">
                  <c:v>0.02</c:v>
                </c:pt>
                <c:pt idx="1">
                  <c:v>0.02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7284-4321-84BB-27034EAE39FA}"/>
            </c:ext>
          </c:extLst>
        </c:ser>
        <c:ser>
          <c:idx val="8"/>
          <c:order val="8"/>
          <c:spPr>
            <a:ln w="12700"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'NOZLBZLB EXAMPLE WITH CHART FIN'!$AC$263:$AC$264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'NOZLBZLB EXAMPLE WITH CHART FIN'!$AD$263:$AD$264</c:f>
              <c:numCache>
                <c:formatCode>0.0%</c:formatCode>
                <c:ptCount val="2"/>
                <c:pt idx="0" formatCode="General">
                  <c:v>-0.1</c:v>
                </c:pt>
                <c:pt idx="1">
                  <c:v>0.02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7284-4321-84BB-27034EAE39FA}"/>
            </c:ext>
          </c:extLst>
        </c:ser>
        <c:ser>
          <c:idx val="9"/>
          <c:order val="9"/>
          <c:spPr>
            <a:ln w="12700"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'NOZLBZLB EXAMPLE WITH CHART FIN'!$AF$263:$AF$264</c:f>
              <c:numCache>
                <c:formatCode>0.0%</c:formatCode>
                <c:ptCount val="2"/>
                <c:pt idx="0" formatCode="General">
                  <c:v>-0.12</c:v>
                </c:pt>
                <c:pt idx="1">
                  <c:v>0</c:v>
                </c:pt>
              </c:numCache>
            </c:numRef>
          </c:xVal>
          <c:yVal>
            <c:numRef>
              <c:f>'NOZLBZLB EXAMPLE WITH CHART FIN'!$AG$263:$AG$264</c:f>
              <c:numCache>
                <c:formatCode>0.0%</c:formatCode>
                <c:ptCount val="2"/>
                <c:pt idx="0">
                  <c:v>0.02</c:v>
                </c:pt>
                <c:pt idx="1">
                  <c:v>0.02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7284-4321-84BB-27034EAE39FA}"/>
            </c:ext>
          </c:extLst>
        </c:ser>
        <c:ser>
          <c:idx val="10"/>
          <c:order val="10"/>
          <c:tx>
            <c:strRef>
              <c:f>'NOZLBZLB EXAMPLE WITH CHART FIN'!$AC$261</c:f>
              <c:strCache>
                <c:ptCount val="1"/>
                <c:pt idx="0">
                  <c:v>(ii)</c:v>
                </c:pt>
              </c:strCache>
            </c:strRef>
          </c:tx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284-4321-84BB-27034EAE39FA}"/>
                </c:ext>
              </c:extLst>
            </c:dLbl>
            <c:dLbl>
              <c:idx val="1"/>
              <c:layout>
                <c:manualLayout>
                  <c:x val="-1.5429122468659599E-2"/>
                  <c:y val="9.0736213632580231E-3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284-4321-84BB-27034EAE39F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'NOZLBZLB EXAMPLE WITH CHART FIN'!$AI$263:$AI$264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'NOZLBZLB EXAMPLE WITH CHART FIN'!$AJ$263:$AJ$264</c:f>
              <c:numCache>
                <c:formatCode>0.0%</c:formatCode>
                <c:ptCount val="2"/>
                <c:pt idx="0">
                  <c:v>0.02</c:v>
                </c:pt>
                <c:pt idx="1">
                  <c:v>0.02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7284-4321-84BB-27034EAE39FA}"/>
            </c:ext>
          </c:extLst>
        </c:ser>
        <c:ser>
          <c:idx val="11"/>
          <c:order val="11"/>
          <c:tx>
            <c:strRef>
              <c:f>'NOZLBZLB EXAMPLE WITH CHART FIN'!$AC$255</c:f>
              <c:strCache>
                <c:ptCount val="1"/>
                <c:pt idx="0">
                  <c:v>(i)</c:v>
                </c:pt>
              </c:strCache>
            </c:strRef>
          </c:tx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284-4321-84BB-27034EAE39FA}"/>
                </c:ext>
              </c:extLst>
            </c:dLbl>
            <c:dLbl>
              <c:idx val="1"/>
              <c:layout>
                <c:manualLayout>
                  <c:x val="-3.2786885245901641E-2"/>
                  <c:y val="-2.4196323635354677E-2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284-4321-84BB-27034EAE39F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'NOZLBZLB EXAMPLE WITH CHART FIN'!$AI$257:$AI$258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'NOZLBZLB EXAMPLE WITH CHART FIN'!$AJ$257:$AJ$258</c:f>
              <c:numCache>
                <c:formatCode>0.0%</c:formatCode>
                <c:ptCount val="2"/>
                <c:pt idx="0">
                  <c:v>0.02</c:v>
                </c:pt>
                <c:pt idx="1">
                  <c:v>0.02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7284-4321-84BB-27034EAE39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3227856"/>
        <c:axId val="433232560"/>
      </c:scatterChart>
      <c:valAx>
        <c:axId val="433227856"/>
        <c:scaling>
          <c:orientation val="minMax"/>
          <c:max val="5.0000000000000024E-2"/>
          <c:min val="-0.12000000000000002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Output gap (in percent of potential)</a:t>
                </a:r>
              </a:p>
            </c:rich>
          </c:tx>
          <c:layout>
            <c:manualLayout>
              <c:xMode val="edge"/>
              <c:yMode val="edge"/>
              <c:x val="0.38655374473539644"/>
              <c:y val="0.9272319150361425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3232560"/>
        <c:crossesAt val="-0.1"/>
        <c:crossBetween val="midCat"/>
      </c:valAx>
      <c:valAx>
        <c:axId val="433232560"/>
        <c:scaling>
          <c:orientation val="minMax"/>
          <c:max val="0.1"/>
          <c:min val="-0.1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Real intrest rate in percent</a:t>
                </a:r>
              </a:p>
            </c:rich>
          </c:tx>
          <c:layout>
            <c:manualLayout>
              <c:xMode val="edge"/>
              <c:yMode val="edge"/>
              <c:x val="2.7427186316134489E-2"/>
              <c:y val="0.2992489611895151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3227856"/>
        <c:crossesAt val="-0.15000000000000016"/>
        <c:crossBetween val="midCat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Phillips Curve 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914076529907446"/>
          <c:y val="9.7880055788005585E-2"/>
          <c:w val="0.85399272459363662"/>
          <c:h val="0.76377319424399126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xVal>
            <c:numRef>
              <c:f>'NOZLBZLB EXAMPLE WITH CHART FIN'!$Y$196:$Y$220</c:f>
              <c:numCache>
                <c:formatCode>0.0%</c:formatCode>
                <c:ptCount val="25"/>
                <c:pt idx="0">
                  <c:v>0.11999999999999998</c:v>
                </c:pt>
                <c:pt idx="1">
                  <c:v>0.10999999999999999</c:v>
                </c:pt>
                <c:pt idx="2">
                  <c:v>9.9999999999999992E-2</c:v>
                </c:pt>
                <c:pt idx="3">
                  <c:v>0.09</c:v>
                </c:pt>
                <c:pt idx="4">
                  <c:v>0.08</c:v>
                </c:pt>
                <c:pt idx="5">
                  <c:v>7.0000000000000007E-2</c:v>
                </c:pt>
                <c:pt idx="6">
                  <c:v>6.0000000000000005E-2</c:v>
                </c:pt>
                <c:pt idx="7">
                  <c:v>0.05</c:v>
                </c:pt>
                <c:pt idx="8">
                  <c:v>0.04</c:v>
                </c:pt>
                <c:pt idx="9">
                  <c:v>0.03</c:v>
                </c:pt>
                <c:pt idx="10">
                  <c:v>0.02</c:v>
                </c:pt>
                <c:pt idx="11">
                  <c:v>0.01</c:v>
                </c:pt>
                <c:pt idx="12">
                  <c:v>0</c:v>
                </c:pt>
                <c:pt idx="13">
                  <c:v>-0.01</c:v>
                </c:pt>
                <c:pt idx="14">
                  <c:v>-0.02</c:v>
                </c:pt>
                <c:pt idx="15">
                  <c:v>-0.03</c:v>
                </c:pt>
                <c:pt idx="16">
                  <c:v>-0.04</c:v>
                </c:pt>
                <c:pt idx="17">
                  <c:v>-0.05</c:v>
                </c:pt>
                <c:pt idx="18">
                  <c:v>-6.0000000000000005E-2</c:v>
                </c:pt>
                <c:pt idx="19">
                  <c:v>-7.0000000000000007E-2</c:v>
                </c:pt>
                <c:pt idx="20">
                  <c:v>-0.08</c:v>
                </c:pt>
                <c:pt idx="21">
                  <c:v>-0.09</c:v>
                </c:pt>
                <c:pt idx="22">
                  <c:v>-9.9999999999999992E-2</c:v>
                </c:pt>
                <c:pt idx="23">
                  <c:v>-0.10999999999999999</c:v>
                </c:pt>
                <c:pt idx="24">
                  <c:v>-0.11999999999999998</c:v>
                </c:pt>
              </c:numCache>
            </c:numRef>
          </c:xVal>
          <c:yVal>
            <c:numRef>
              <c:f>'NOZLBZLB EXAMPLE WITH CHART FIN'!$AE$196:$AE$220</c:f>
              <c:numCache>
                <c:formatCode>0.0%</c:formatCode>
                <c:ptCount val="25"/>
                <c:pt idx="0">
                  <c:v>0.06</c:v>
                </c:pt>
                <c:pt idx="1">
                  <c:v>5.6666666666666657E-2</c:v>
                </c:pt>
                <c:pt idx="2">
                  <c:v>5.333333333333333E-2</c:v>
                </c:pt>
                <c:pt idx="3">
                  <c:v>0.05</c:v>
                </c:pt>
                <c:pt idx="4">
                  <c:v>4.6666666666666662E-2</c:v>
                </c:pt>
                <c:pt idx="5">
                  <c:v>4.3333333333333335E-2</c:v>
                </c:pt>
                <c:pt idx="6">
                  <c:v>0.04</c:v>
                </c:pt>
                <c:pt idx="7">
                  <c:v>3.6666666666666667E-2</c:v>
                </c:pt>
                <c:pt idx="8">
                  <c:v>3.3333333333333333E-2</c:v>
                </c:pt>
                <c:pt idx="9">
                  <c:v>0.03</c:v>
                </c:pt>
                <c:pt idx="10">
                  <c:v>2.6666666666666665E-2</c:v>
                </c:pt>
                <c:pt idx="11">
                  <c:v>2.3333333333333334E-2</c:v>
                </c:pt>
                <c:pt idx="12">
                  <c:v>0.02</c:v>
                </c:pt>
                <c:pt idx="13">
                  <c:v>1.6666666666666666E-2</c:v>
                </c:pt>
                <c:pt idx="14">
                  <c:v>1.3333333333333334E-2</c:v>
                </c:pt>
                <c:pt idx="15">
                  <c:v>1.0000000000000002E-2</c:v>
                </c:pt>
                <c:pt idx="16">
                  <c:v>6.666666666666668E-3</c:v>
                </c:pt>
                <c:pt idx="17">
                  <c:v>3.333333333333334E-3</c:v>
                </c:pt>
                <c:pt idx="18">
                  <c:v>0</c:v>
                </c:pt>
                <c:pt idx="19">
                  <c:v>-3.333333333333334E-3</c:v>
                </c:pt>
                <c:pt idx="20">
                  <c:v>-6.6666666666666645E-3</c:v>
                </c:pt>
                <c:pt idx="21">
                  <c:v>-9.9999999999999985E-3</c:v>
                </c:pt>
                <c:pt idx="22">
                  <c:v>-1.3333333333333326E-2</c:v>
                </c:pt>
                <c:pt idx="23">
                  <c:v>-1.6666666666666659E-2</c:v>
                </c:pt>
                <c:pt idx="24">
                  <c:v>-1.9999999999999993E-2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03E-485D-9EDE-4788A4681771}"/>
            </c:ext>
          </c:extLst>
        </c:ser>
        <c:ser>
          <c:idx val="1"/>
          <c:order val="1"/>
          <c:spPr>
            <a:ln w="19050" cap="rnd">
              <a:solidFill>
                <a:srgbClr val="00B050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'NOZLBZLB EXAMPLE WITH CHART FIN'!$Y$196:$Y$220</c:f>
              <c:numCache>
                <c:formatCode>0.0%</c:formatCode>
                <c:ptCount val="25"/>
                <c:pt idx="0">
                  <c:v>0.11999999999999998</c:v>
                </c:pt>
                <c:pt idx="1">
                  <c:v>0.10999999999999999</c:v>
                </c:pt>
                <c:pt idx="2">
                  <c:v>9.9999999999999992E-2</c:v>
                </c:pt>
                <c:pt idx="3">
                  <c:v>0.09</c:v>
                </c:pt>
                <c:pt idx="4">
                  <c:v>0.08</c:v>
                </c:pt>
                <c:pt idx="5">
                  <c:v>7.0000000000000007E-2</c:v>
                </c:pt>
                <c:pt idx="6">
                  <c:v>6.0000000000000005E-2</c:v>
                </c:pt>
                <c:pt idx="7">
                  <c:v>0.05</c:v>
                </c:pt>
                <c:pt idx="8">
                  <c:v>0.04</c:v>
                </c:pt>
                <c:pt idx="9">
                  <c:v>0.03</c:v>
                </c:pt>
                <c:pt idx="10">
                  <c:v>0.02</c:v>
                </c:pt>
                <c:pt idx="11">
                  <c:v>0.01</c:v>
                </c:pt>
                <c:pt idx="12">
                  <c:v>0</c:v>
                </c:pt>
                <c:pt idx="13">
                  <c:v>-0.01</c:v>
                </c:pt>
                <c:pt idx="14">
                  <c:v>-0.02</c:v>
                </c:pt>
                <c:pt idx="15">
                  <c:v>-0.03</c:v>
                </c:pt>
                <c:pt idx="16">
                  <c:v>-0.04</c:v>
                </c:pt>
                <c:pt idx="17">
                  <c:v>-0.05</c:v>
                </c:pt>
                <c:pt idx="18">
                  <c:v>-6.0000000000000005E-2</c:v>
                </c:pt>
                <c:pt idx="19">
                  <c:v>-7.0000000000000007E-2</c:v>
                </c:pt>
                <c:pt idx="20">
                  <c:v>-0.08</c:v>
                </c:pt>
                <c:pt idx="21">
                  <c:v>-0.09</c:v>
                </c:pt>
                <c:pt idx="22">
                  <c:v>-9.9999999999999992E-2</c:v>
                </c:pt>
                <c:pt idx="23">
                  <c:v>-0.10999999999999999</c:v>
                </c:pt>
                <c:pt idx="24">
                  <c:v>-0.11999999999999998</c:v>
                </c:pt>
              </c:numCache>
            </c:numRef>
          </c:xVal>
          <c:yVal>
            <c:numRef>
              <c:f>'NOZLBZLB EXAMPLE WITH CHART FIN'!$AF$196:$AF$220</c:f>
              <c:numCache>
                <c:formatCode>0.0%</c:formatCode>
                <c:ptCount val="25"/>
                <c:pt idx="0">
                  <c:v>0.06</c:v>
                </c:pt>
                <c:pt idx="1">
                  <c:v>5.6666666666666657E-2</c:v>
                </c:pt>
                <c:pt idx="2">
                  <c:v>5.333333333333333E-2</c:v>
                </c:pt>
                <c:pt idx="3">
                  <c:v>0.05</c:v>
                </c:pt>
                <c:pt idx="4">
                  <c:v>4.6666666666666662E-2</c:v>
                </c:pt>
                <c:pt idx="5">
                  <c:v>4.3333333333333335E-2</c:v>
                </c:pt>
                <c:pt idx="6">
                  <c:v>0.04</c:v>
                </c:pt>
                <c:pt idx="7">
                  <c:v>3.6666666666666667E-2</c:v>
                </c:pt>
                <c:pt idx="8">
                  <c:v>3.3333333333333333E-2</c:v>
                </c:pt>
                <c:pt idx="9">
                  <c:v>0.03</c:v>
                </c:pt>
                <c:pt idx="10">
                  <c:v>2.6666666666666665E-2</c:v>
                </c:pt>
                <c:pt idx="11">
                  <c:v>2.3333333333333334E-2</c:v>
                </c:pt>
                <c:pt idx="12">
                  <c:v>0.02</c:v>
                </c:pt>
                <c:pt idx="13">
                  <c:v>1.6666666666666666E-2</c:v>
                </c:pt>
                <c:pt idx="14">
                  <c:v>1.3333333333333334E-2</c:v>
                </c:pt>
                <c:pt idx="15">
                  <c:v>1.0000000000000002E-2</c:v>
                </c:pt>
                <c:pt idx="16">
                  <c:v>6.666666666666668E-3</c:v>
                </c:pt>
                <c:pt idx="17">
                  <c:v>3.333333333333334E-3</c:v>
                </c:pt>
                <c:pt idx="18">
                  <c:v>0</c:v>
                </c:pt>
                <c:pt idx="19">
                  <c:v>-3.333333333333334E-3</c:v>
                </c:pt>
                <c:pt idx="20">
                  <c:v>-6.6666666666666645E-3</c:v>
                </c:pt>
                <c:pt idx="21">
                  <c:v>-9.9999999999999985E-3</c:v>
                </c:pt>
                <c:pt idx="22">
                  <c:v>-1.3333333333333326E-2</c:v>
                </c:pt>
                <c:pt idx="23">
                  <c:v>-1.6666666666666659E-2</c:v>
                </c:pt>
                <c:pt idx="24">
                  <c:v>-1.9999999999999993E-2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03E-485D-9EDE-4788A4681771}"/>
            </c:ext>
          </c:extLst>
        </c:ser>
        <c:ser>
          <c:idx val="2"/>
          <c:order val="2"/>
          <c:spPr>
            <a:ln w="19050" cap="rnd">
              <a:solidFill>
                <a:srgbClr val="00B050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'NOZLBZLB EXAMPLE WITH CHART FIN'!$Y$196:$Y$220</c:f>
              <c:numCache>
                <c:formatCode>0.0%</c:formatCode>
                <c:ptCount val="25"/>
                <c:pt idx="0">
                  <c:v>0.11999999999999998</c:v>
                </c:pt>
                <c:pt idx="1">
                  <c:v>0.10999999999999999</c:v>
                </c:pt>
                <c:pt idx="2">
                  <c:v>9.9999999999999992E-2</c:v>
                </c:pt>
                <c:pt idx="3">
                  <c:v>0.09</c:v>
                </c:pt>
                <c:pt idx="4">
                  <c:v>0.08</c:v>
                </c:pt>
                <c:pt idx="5">
                  <c:v>7.0000000000000007E-2</c:v>
                </c:pt>
                <c:pt idx="6">
                  <c:v>6.0000000000000005E-2</c:v>
                </c:pt>
                <c:pt idx="7">
                  <c:v>0.05</c:v>
                </c:pt>
                <c:pt idx="8">
                  <c:v>0.04</c:v>
                </c:pt>
                <c:pt idx="9">
                  <c:v>0.03</c:v>
                </c:pt>
                <c:pt idx="10">
                  <c:v>0.02</c:v>
                </c:pt>
                <c:pt idx="11">
                  <c:v>0.01</c:v>
                </c:pt>
                <c:pt idx="12">
                  <c:v>0</c:v>
                </c:pt>
                <c:pt idx="13">
                  <c:v>-0.01</c:v>
                </c:pt>
                <c:pt idx="14">
                  <c:v>-0.02</c:v>
                </c:pt>
                <c:pt idx="15">
                  <c:v>-0.03</c:v>
                </c:pt>
                <c:pt idx="16">
                  <c:v>-0.04</c:v>
                </c:pt>
                <c:pt idx="17">
                  <c:v>-0.05</c:v>
                </c:pt>
                <c:pt idx="18">
                  <c:v>-6.0000000000000005E-2</c:v>
                </c:pt>
                <c:pt idx="19">
                  <c:v>-7.0000000000000007E-2</c:v>
                </c:pt>
                <c:pt idx="20">
                  <c:v>-0.08</c:v>
                </c:pt>
                <c:pt idx="21">
                  <c:v>-0.09</c:v>
                </c:pt>
                <c:pt idx="22">
                  <c:v>-9.9999999999999992E-2</c:v>
                </c:pt>
                <c:pt idx="23">
                  <c:v>-0.10999999999999999</c:v>
                </c:pt>
                <c:pt idx="24">
                  <c:v>-0.11999999999999998</c:v>
                </c:pt>
              </c:numCache>
            </c:numRef>
          </c:xVal>
          <c:yVal>
            <c:numRef>
              <c:f>'NOZLBZLB EXAMPLE WITH CHART FIN'!$AG$196:$AG$220</c:f>
              <c:numCache>
                <c:formatCode>0.0%</c:formatCode>
                <c:ptCount val="25"/>
                <c:pt idx="0">
                  <c:v>0.06</c:v>
                </c:pt>
                <c:pt idx="1">
                  <c:v>5.6666666666666657E-2</c:v>
                </c:pt>
                <c:pt idx="2">
                  <c:v>5.333333333333333E-2</c:v>
                </c:pt>
                <c:pt idx="3">
                  <c:v>0.05</c:v>
                </c:pt>
                <c:pt idx="4">
                  <c:v>4.6666666666666662E-2</c:v>
                </c:pt>
                <c:pt idx="5">
                  <c:v>4.3333333333333335E-2</c:v>
                </c:pt>
                <c:pt idx="6">
                  <c:v>0.04</c:v>
                </c:pt>
                <c:pt idx="7">
                  <c:v>3.6666666666666667E-2</c:v>
                </c:pt>
                <c:pt idx="8">
                  <c:v>3.3333333333333333E-2</c:v>
                </c:pt>
                <c:pt idx="9">
                  <c:v>0.03</c:v>
                </c:pt>
                <c:pt idx="10">
                  <c:v>2.6666666666666665E-2</c:v>
                </c:pt>
                <c:pt idx="11">
                  <c:v>2.3333333333333334E-2</c:v>
                </c:pt>
                <c:pt idx="12">
                  <c:v>0.02</c:v>
                </c:pt>
                <c:pt idx="13">
                  <c:v>1.6666666666666666E-2</c:v>
                </c:pt>
                <c:pt idx="14">
                  <c:v>1.3333333333333334E-2</c:v>
                </c:pt>
                <c:pt idx="15">
                  <c:v>1.0000000000000002E-2</c:v>
                </c:pt>
                <c:pt idx="16">
                  <c:v>6.666666666666668E-3</c:v>
                </c:pt>
                <c:pt idx="17">
                  <c:v>3.333333333333334E-3</c:v>
                </c:pt>
                <c:pt idx="18">
                  <c:v>0</c:v>
                </c:pt>
                <c:pt idx="19">
                  <c:v>-3.333333333333334E-3</c:v>
                </c:pt>
                <c:pt idx="20">
                  <c:v>-6.6666666666666645E-3</c:v>
                </c:pt>
                <c:pt idx="21">
                  <c:v>-9.9999999999999985E-3</c:v>
                </c:pt>
                <c:pt idx="22">
                  <c:v>-1.3333333333333326E-2</c:v>
                </c:pt>
                <c:pt idx="23">
                  <c:v>-1.6666666666666659E-2</c:v>
                </c:pt>
                <c:pt idx="24">
                  <c:v>-1.9999999999999993E-2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03E-485D-9EDE-4788A4681771}"/>
            </c:ext>
          </c:extLst>
        </c:ser>
        <c:ser>
          <c:idx val="3"/>
          <c:order val="3"/>
          <c:spPr>
            <a:ln w="12700"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'NOZLBZLB EXAMPLE WITH CHART FIN'!$AC$251:$AC$252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'NOZLBZLB EXAMPLE WITH CHART FIN'!$AD$251:$AD$252</c:f>
              <c:numCache>
                <c:formatCode>0.0%</c:formatCode>
                <c:ptCount val="2"/>
                <c:pt idx="0" formatCode="General">
                  <c:v>-0.1</c:v>
                </c:pt>
                <c:pt idx="1">
                  <c:v>0.02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03E-485D-9EDE-4788A4681771}"/>
            </c:ext>
          </c:extLst>
        </c:ser>
        <c:ser>
          <c:idx val="4"/>
          <c:order val="4"/>
          <c:tx>
            <c:strRef>
              <c:f>'NOZLBZLB EXAMPLE WITH CHART FIN'!$AC$249</c:f>
              <c:strCache>
                <c:ptCount val="1"/>
                <c:pt idx="0">
                  <c:v>base</c:v>
                </c:pt>
              </c:strCache>
            </c:strRef>
          </c:tx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03E-485D-9EDE-4788A468177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'NOZLBZLB EXAMPLE WITH CHART FIN'!$AI$251:$AI$252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'NOZLBZLB EXAMPLE WITH CHART FIN'!$AJ$251:$AJ$252</c:f>
              <c:numCache>
                <c:formatCode>0.0%</c:formatCode>
                <c:ptCount val="2"/>
                <c:pt idx="0">
                  <c:v>0.02</c:v>
                </c:pt>
                <c:pt idx="1">
                  <c:v>0.02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203E-485D-9EDE-4788A4681771}"/>
            </c:ext>
          </c:extLst>
        </c:ser>
        <c:ser>
          <c:idx val="5"/>
          <c:order val="5"/>
          <c:spPr>
            <a:ln w="12700">
              <a:solidFill>
                <a:prstClr val="black"/>
              </a:solidFill>
              <a:prstDash val="sysDot"/>
            </a:ln>
          </c:spPr>
          <c:marker>
            <c:symbol val="none"/>
          </c:marker>
          <c:xVal>
            <c:numRef>
              <c:f>'NOZLBZLB EXAMPLE WITH CHART FIN'!$AF$251:$AF$252</c:f>
              <c:numCache>
                <c:formatCode>0.0%</c:formatCode>
                <c:ptCount val="2"/>
                <c:pt idx="0" formatCode="General">
                  <c:v>-0.12</c:v>
                </c:pt>
                <c:pt idx="1">
                  <c:v>0</c:v>
                </c:pt>
              </c:numCache>
            </c:numRef>
          </c:xVal>
          <c:yVal>
            <c:numRef>
              <c:f>'NOZLBZLB EXAMPLE WITH CHART FIN'!$AG$251:$AG$252</c:f>
              <c:numCache>
                <c:formatCode>0.0%</c:formatCode>
                <c:ptCount val="2"/>
                <c:pt idx="0">
                  <c:v>0.02</c:v>
                </c:pt>
                <c:pt idx="1">
                  <c:v>0.02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203E-485D-9EDE-4788A4681771}"/>
            </c:ext>
          </c:extLst>
        </c:ser>
        <c:ser>
          <c:idx val="6"/>
          <c:order val="6"/>
          <c:spPr>
            <a:ln w="12700">
              <a:solidFill>
                <a:prstClr val="black"/>
              </a:solidFill>
              <a:prstDash val="sysDot"/>
            </a:ln>
          </c:spPr>
          <c:marker>
            <c:symbol val="none"/>
          </c:marker>
          <c:xVal>
            <c:numRef>
              <c:f>'NOZLBZLB EXAMPLE WITH CHART FIN'!$AC$257:$AC$258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'NOZLBZLB EXAMPLE WITH CHART FIN'!$AD$257:$AD$258</c:f>
              <c:numCache>
                <c:formatCode>0.0%</c:formatCode>
                <c:ptCount val="2"/>
                <c:pt idx="0" formatCode="General">
                  <c:v>-0.1</c:v>
                </c:pt>
                <c:pt idx="1">
                  <c:v>0.02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203E-485D-9EDE-4788A4681771}"/>
            </c:ext>
          </c:extLst>
        </c:ser>
        <c:ser>
          <c:idx val="7"/>
          <c:order val="7"/>
          <c:spPr>
            <a:ln w="12700">
              <a:solidFill>
                <a:prstClr val="black"/>
              </a:solidFill>
              <a:prstDash val="sysDot"/>
            </a:ln>
          </c:spPr>
          <c:marker>
            <c:symbol val="none"/>
          </c:marker>
          <c:xVal>
            <c:numRef>
              <c:f>'NOZLBZLB EXAMPLE WITH CHART FIN'!$AF$257:$AF$258</c:f>
              <c:numCache>
                <c:formatCode>0.0%</c:formatCode>
                <c:ptCount val="2"/>
                <c:pt idx="0" formatCode="General">
                  <c:v>-0.12</c:v>
                </c:pt>
                <c:pt idx="1">
                  <c:v>0</c:v>
                </c:pt>
              </c:numCache>
            </c:numRef>
          </c:xVal>
          <c:yVal>
            <c:numRef>
              <c:f>'NOZLBZLB EXAMPLE WITH CHART FIN'!$AG$257:$AG$258</c:f>
              <c:numCache>
                <c:formatCode>0.0%</c:formatCode>
                <c:ptCount val="2"/>
                <c:pt idx="0">
                  <c:v>0.02</c:v>
                </c:pt>
                <c:pt idx="1">
                  <c:v>0.02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203E-485D-9EDE-4788A4681771}"/>
            </c:ext>
          </c:extLst>
        </c:ser>
        <c:ser>
          <c:idx val="8"/>
          <c:order val="8"/>
          <c:spPr>
            <a:ln w="12700"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'NOZLBZLB EXAMPLE WITH CHART FIN'!$AC$263:$AC$264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'NOZLBZLB EXAMPLE WITH CHART FIN'!$AD$263:$AD$264</c:f>
              <c:numCache>
                <c:formatCode>0.0%</c:formatCode>
                <c:ptCount val="2"/>
                <c:pt idx="0" formatCode="General">
                  <c:v>-0.1</c:v>
                </c:pt>
                <c:pt idx="1">
                  <c:v>0.02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203E-485D-9EDE-4788A4681771}"/>
            </c:ext>
          </c:extLst>
        </c:ser>
        <c:ser>
          <c:idx val="9"/>
          <c:order val="9"/>
          <c:spPr>
            <a:ln w="12700"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'NOZLBZLB EXAMPLE WITH CHART FIN'!$AF$263:$AF$264</c:f>
              <c:numCache>
                <c:formatCode>0.0%</c:formatCode>
                <c:ptCount val="2"/>
                <c:pt idx="0" formatCode="General">
                  <c:v>-0.12</c:v>
                </c:pt>
                <c:pt idx="1">
                  <c:v>0</c:v>
                </c:pt>
              </c:numCache>
            </c:numRef>
          </c:xVal>
          <c:yVal>
            <c:numRef>
              <c:f>'NOZLBZLB EXAMPLE WITH CHART FIN'!$AG$263:$AG$264</c:f>
              <c:numCache>
                <c:formatCode>0.0%</c:formatCode>
                <c:ptCount val="2"/>
                <c:pt idx="0">
                  <c:v>0.02</c:v>
                </c:pt>
                <c:pt idx="1">
                  <c:v>0.02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203E-485D-9EDE-4788A4681771}"/>
            </c:ext>
          </c:extLst>
        </c:ser>
        <c:ser>
          <c:idx val="10"/>
          <c:order val="10"/>
          <c:tx>
            <c:strRef>
              <c:f>'NOZLBZLB EXAMPLE WITH CHART FIN'!$AC$261</c:f>
              <c:strCache>
                <c:ptCount val="1"/>
                <c:pt idx="0">
                  <c:v>(ii)</c:v>
                </c:pt>
              </c:strCache>
            </c:strRef>
          </c:tx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03E-485D-9EDE-4788A4681771}"/>
                </c:ext>
              </c:extLst>
            </c:dLbl>
            <c:dLbl>
              <c:idx val="1"/>
              <c:layout>
                <c:manualLayout>
                  <c:x val="-1.5429122468659595E-2"/>
                  <c:y val="9.0736213632580248E-3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03E-485D-9EDE-4788A468177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'NOZLBZLB EXAMPLE WITH CHART FIN'!$AI$263:$AI$264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'NOZLBZLB EXAMPLE WITH CHART FIN'!$AJ$263:$AJ$264</c:f>
              <c:numCache>
                <c:formatCode>0.0%</c:formatCode>
                <c:ptCount val="2"/>
                <c:pt idx="0">
                  <c:v>0.02</c:v>
                </c:pt>
                <c:pt idx="1">
                  <c:v>0.02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203E-485D-9EDE-4788A4681771}"/>
            </c:ext>
          </c:extLst>
        </c:ser>
        <c:ser>
          <c:idx val="11"/>
          <c:order val="11"/>
          <c:tx>
            <c:strRef>
              <c:f>'NOZLBZLB EXAMPLE WITH CHART FIN'!$AC$255</c:f>
              <c:strCache>
                <c:ptCount val="1"/>
                <c:pt idx="0">
                  <c:v>(i)</c:v>
                </c:pt>
              </c:strCache>
            </c:strRef>
          </c:tx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03E-485D-9EDE-4788A4681771}"/>
                </c:ext>
              </c:extLst>
            </c:dLbl>
            <c:dLbl>
              <c:idx val="1"/>
              <c:layout>
                <c:manualLayout>
                  <c:x val="-3.2786885245901641E-2"/>
                  <c:y val="-2.4196323635354681E-2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03E-485D-9EDE-4788A468177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'NOZLBZLB EXAMPLE WITH CHART FIN'!$AI$257:$AI$258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'NOZLBZLB EXAMPLE WITH CHART FIN'!$AJ$257:$AJ$258</c:f>
              <c:numCache>
                <c:formatCode>0.0%</c:formatCode>
                <c:ptCount val="2"/>
                <c:pt idx="0">
                  <c:v>0.02</c:v>
                </c:pt>
                <c:pt idx="1">
                  <c:v>0.02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203E-485D-9EDE-4788A46817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3240792"/>
        <c:axId val="433245496"/>
      </c:scatterChart>
      <c:valAx>
        <c:axId val="433240792"/>
        <c:scaling>
          <c:orientation val="minMax"/>
          <c:max val="5.0000000000000024E-2"/>
          <c:min val="-0.12000000000000002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Output gap (in percent of potential)</a:t>
                </a:r>
              </a:p>
            </c:rich>
          </c:tx>
          <c:layout>
            <c:manualLayout>
              <c:xMode val="edge"/>
              <c:yMode val="edge"/>
              <c:x val="0.38655374473539644"/>
              <c:y val="0.9272319150361425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3245496"/>
        <c:crossesAt val="-0.1"/>
        <c:crossBetween val="midCat"/>
      </c:valAx>
      <c:valAx>
        <c:axId val="433245496"/>
        <c:scaling>
          <c:orientation val="minMax"/>
          <c:max val="0.1"/>
          <c:min val="-0.1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Real intrest rate in percent</a:t>
                </a:r>
              </a:p>
            </c:rich>
          </c:tx>
          <c:layout>
            <c:manualLayout>
              <c:xMode val="edge"/>
              <c:yMode val="edge"/>
              <c:x val="2.7427186316134489E-2"/>
              <c:y val="0.2992489611895149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3240792"/>
        <c:crossesAt val="-0.15000000000000011"/>
        <c:crossBetween val="midCat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Phillips Curve 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914076529907446"/>
          <c:y val="9.7880055788005585E-2"/>
          <c:w val="0.85399272459363662"/>
          <c:h val="0.7637731942439917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xVal>
            <c:numRef>
              <c:f>'NOZLBZLB EXAMPLE WITH CHART FIN'!$Y$196:$Y$220</c:f>
              <c:numCache>
                <c:formatCode>0.0%</c:formatCode>
                <c:ptCount val="25"/>
                <c:pt idx="0">
                  <c:v>0.11999999999999998</c:v>
                </c:pt>
                <c:pt idx="1">
                  <c:v>0.10999999999999999</c:v>
                </c:pt>
                <c:pt idx="2">
                  <c:v>9.9999999999999992E-2</c:v>
                </c:pt>
                <c:pt idx="3">
                  <c:v>0.09</c:v>
                </c:pt>
                <c:pt idx="4">
                  <c:v>0.08</c:v>
                </c:pt>
                <c:pt idx="5">
                  <c:v>7.0000000000000007E-2</c:v>
                </c:pt>
                <c:pt idx="6">
                  <c:v>6.0000000000000005E-2</c:v>
                </c:pt>
                <c:pt idx="7">
                  <c:v>0.05</c:v>
                </c:pt>
                <c:pt idx="8">
                  <c:v>0.04</c:v>
                </c:pt>
                <c:pt idx="9">
                  <c:v>0.03</c:v>
                </c:pt>
                <c:pt idx="10">
                  <c:v>0.02</c:v>
                </c:pt>
                <c:pt idx="11">
                  <c:v>0.01</c:v>
                </c:pt>
                <c:pt idx="12">
                  <c:v>0</c:v>
                </c:pt>
                <c:pt idx="13">
                  <c:v>-0.01</c:v>
                </c:pt>
                <c:pt idx="14">
                  <c:v>-0.02</c:v>
                </c:pt>
                <c:pt idx="15">
                  <c:v>-0.03</c:v>
                </c:pt>
                <c:pt idx="16">
                  <c:v>-0.04</c:v>
                </c:pt>
                <c:pt idx="17">
                  <c:v>-0.05</c:v>
                </c:pt>
                <c:pt idx="18">
                  <c:v>-6.0000000000000005E-2</c:v>
                </c:pt>
                <c:pt idx="19">
                  <c:v>-7.0000000000000007E-2</c:v>
                </c:pt>
                <c:pt idx="20">
                  <c:v>-0.08</c:v>
                </c:pt>
                <c:pt idx="21">
                  <c:v>-0.09</c:v>
                </c:pt>
                <c:pt idx="22">
                  <c:v>-9.9999999999999992E-2</c:v>
                </c:pt>
                <c:pt idx="23">
                  <c:v>-0.10999999999999999</c:v>
                </c:pt>
                <c:pt idx="24">
                  <c:v>-0.11999999999999998</c:v>
                </c:pt>
              </c:numCache>
            </c:numRef>
          </c:xVal>
          <c:yVal>
            <c:numRef>
              <c:f>'NOZLBZLB EXAMPLE WITH CHART FIN'!$AE$196:$AE$220</c:f>
              <c:numCache>
                <c:formatCode>0.0%</c:formatCode>
                <c:ptCount val="25"/>
                <c:pt idx="0">
                  <c:v>0.06</c:v>
                </c:pt>
                <c:pt idx="1">
                  <c:v>5.6666666666666657E-2</c:v>
                </c:pt>
                <c:pt idx="2">
                  <c:v>5.333333333333333E-2</c:v>
                </c:pt>
                <c:pt idx="3">
                  <c:v>0.05</c:v>
                </c:pt>
                <c:pt idx="4">
                  <c:v>4.6666666666666662E-2</c:v>
                </c:pt>
                <c:pt idx="5">
                  <c:v>4.3333333333333335E-2</c:v>
                </c:pt>
                <c:pt idx="6">
                  <c:v>0.04</c:v>
                </c:pt>
                <c:pt idx="7">
                  <c:v>3.6666666666666667E-2</c:v>
                </c:pt>
                <c:pt idx="8">
                  <c:v>3.3333333333333333E-2</c:v>
                </c:pt>
                <c:pt idx="9">
                  <c:v>0.03</c:v>
                </c:pt>
                <c:pt idx="10">
                  <c:v>2.6666666666666665E-2</c:v>
                </c:pt>
                <c:pt idx="11">
                  <c:v>2.3333333333333334E-2</c:v>
                </c:pt>
                <c:pt idx="12">
                  <c:v>0.02</c:v>
                </c:pt>
                <c:pt idx="13">
                  <c:v>1.6666666666666666E-2</c:v>
                </c:pt>
                <c:pt idx="14">
                  <c:v>1.3333333333333334E-2</c:v>
                </c:pt>
                <c:pt idx="15">
                  <c:v>1.0000000000000002E-2</c:v>
                </c:pt>
                <c:pt idx="16">
                  <c:v>6.666666666666668E-3</c:v>
                </c:pt>
                <c:pt idx="17">
                  <c:v>3.333333333333334E-3</c:v>
                </c:pt>
                <c:pt idx="18">
                  <c:v>0</c:v>
                </c:pt>
                <c:pt idx="19">
                  <c:v>-3.333333333333334E-3</c:v>
                </c:pt>
                <c:pt idx="20">
                  <c:v>-6.6666666666666645E-3</c:v>
                </c:pt>
                <c:pt idx="21">
                  <c:v>-9.9999999999999985E-3</c:v>
                </c:pt>
                <c:pt idx="22">
                  <c:v>-1.3333333333333326E-2</c:v>
                </c:pt>
                <c:pt idx="23">
                  <c:v>-1.6666666666666659E-2</c:v>
                </c:pt>
                <c:pt idx="24">
                  <c:v>-1.9999999999999993E-2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642-4A1E-946F-33472238F467}"/>
            </c:ext>
          </c:extLst>
        </c:ser>
        <c:ser>
          <c:idx val="1"/>
          <c:order val="1"/>
          <c:spPr>
            <a:ln w="19050" cap="rnd">
              <a:solidFill>
                <a:srgbClr val="00B050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'NOZLBZLB EXAMPLE WITH CHART FIN'!$Y$196:$Y$220</c:f>
              <c:numCache>
                <c:formatCode>0.0%</c:formatCode>
                <c:ptCount val="25"/>
                <c:pt idx="0">
                  <c:v>0.11999999999999998</c:v>
                </c:pt>
                <c:pt idx="1">
                  <c:v>0.10999999999999999</c:v>
                </c:pt>
                <c:pt idx="2">
                  <c:v>9.9999999999999992E-2</c:v>
                </c:pt>
                <c:pt idx="3">
                  <c:v>0.09</c:v>
                </c:pt>
                <c:pt idx="4">
                  <c:v>0.08</c:v>
                </c:pt>
                <c:pt idx="5">
                  <c:v>7.0000000000000007E-2</c:v>
                </c:pt>
                <c:pt idx="6">
                  <c:v>6.0000000000000005E-2</c:v>
                </c:pt>
                <c:pt idx="7">
                  <c:v>0.05</c:v>
                </c:pt>
                <c:pt idx="8">
                  <c:v>0.04</c:v>
                </c:pt>
                <c:pt idx="9">
                  <c:v>0.03</c:v>
                </c:pt>
                <c:pt idx="10">
                  <c:v>0.02</c:v>
                </c:pt>
                <c:pt idx="11">
                  <c:v>0.01</c:v>
                </c:pt>
                <c:pt idx="12">
                  <c:v>0</c:v>
                </c:pt>
                <c:pt idx="13">
                  <c:v>-0.01</c:v>
                </c:pt>
                <c:pt idx="14">
                  <c:v>-0.02</c:v>
                </c:pt>
                <c:pt idx="15">
                  <c:v>-0.03</c:v>
                </c:pt>
                <c:pt idx="16">
                  <c:v>-0.04</c:v>
                </c:pt>
                <c:pt idx="17">
                  <c:v>-0.05</c:v>
                </c:pt>
                <c:pt idx="18">
                  <c:v>-6.0000000000000005E-2</c:v>
                </c:pt>
                <c:pt idx="19">
                  <c:v>-7.0000000000000007E-2</c:v>
                </c:pt>
                <c:pt idx="20">
                  <c:v>-0.08</c:v>
                </c:pt>
                <c:pt idx="21">
                  <c:v>-0.09</c:v>
                </c:pt>
                <c:pt idx="22">
                  <c:v>-9.9999999999999992E-2</c:v>
                </c:pt>
                <c:pt idx="23">
                  <c:v>-0.10999999999999999</c:v>
                </c:pt>
                <c:pt idx="24">
                  <c:v>-0.11999999999999998</c:v>
                </c:pt>
              </c:numCache>
            </c:numRef>
          </c:xVal>
          <c:yVal>
            <c:numRef>
              <c:f>'NOZLBZLB EXAMPLE WITH CHART FIN'!$AF$196:$AF$220</c:f>
              <c:numCache>
                <c:formatCode>0.0%</c:formatCode>
                <c:ptCount val="25"/>
                <c:pt idx="0">
                  <c:v>0.06</c:v>
                </c:pt>
                <c:pt idx="1">
                  <c:v>5.6666666666666657E-2</c:v>
                </c:pt>
                <c:pt idx="2">
                  <c:v>5.333333333333333E-2</c:v>
                </c:pt>
                <c:pt idx="3">
                  <c:v>0.05</c:v>
                </c:pt>
                <c:pt idx="4">
                  <c:v>4.6666666666666662E-2</c:v>
                </c:pt>
                <c:pt idx="5">
                  <c:v>4.3333333333333335E-2</c:v>
                </c:pt>
                <c:pt idx="6">
                  <c:v>0.04</c:v>
                </c:pt>
                <c:pt idx="7">
                  <c:v>3.6666666666666667E-2</c:v>
                </c:pt>
                <c:pt idx="8">
                  <c:v>3.3333333333333333E-2</c:v>
                </c:pt>
                <c:pt idx="9">
                  <c:v>0.03</c:v>
                </c:pt>
                <c:pt idx="10">
                  <c:v>2.6666666666666665E-2</c:v>
                </c:pt>
                <c:pt idx="11">
                  <c:v>2.3333333333333334E-2</c:v>
                </c:pt>
                <c:pt idx="12">
                  <c:v>0.02</c:v>
                </c:pt>
                <c:pt idx="13">
                  <c:v>1.6666666666666666E-2</c:v>
                </c:pt>
                <c:pt idx="14">
                  <c:v>1.3333333333333334E-2</c:v>
                </c:pt>
                <c:pt idx="15">
                  <c:v>1.0000000000000002E-2</c:v>
                </c:pt>
                <c:pt idx="16">
                  <c:v>6.666666666666668E-3</c:v>
                </c:pt>
                <c:pt idx="17">
                  <c:v>3.333333333333334E-3</c:v>
                </c:pt>
                <c:pt idx="18">
                  <c:v>0</c:v>
                </c:pt>
                <c:pt idx="19">
                  <c:v>-3.333333333333334E-3</c:v>
                </c:pt>
                <c:pt idx="20">
                  <c:v>-6.6666666666666645E-3</c:v>
                </c:pt>
                <c:pt idx="21">
                  <c:v>-9.9999999999999985E-3</c:v>
                </c:pt>
                <c:pt idx="22">
                  <c:v>-1.3333333333333326E-2</c:v>
                </c:pt>
                <c:pt idx="23">
                  <c:v>-1.6666666666666659E-2</c:v>
                </c:pt>
                <c:pt idx="24">
                  <c:v>-1.9999999999999993E-2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642-4A1E-946F-33472238F467}"/>
            </c:ext>
          </c:extLst>
        </c:ser>
        <c:ser>
          <c:idx val="2"/>
          <c:order val="2"/>
          <c:spPr>
            <a:ln w="19050" cap="rnd">
              <a:solidFill>
                <a:srgbClr val="00B050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'NOZLBZLB EXAMPLE WITH CHART FIN'!$Y$196:$Y$220</c:f>
              <c:numCache>
                <c:formatCode>0.0%</c:formatCode>
                <c:ptCount val="25"/>
                <c:pt idx="0">
                  <c:v>0.11999999999999998</c:v>
                </c:pt>
                <c:pt idx="1">
                  <c:v>0.10999999999999999</c:v>
                </c:pt>
                <c:pt idx="2">
                  <c:v>9.9999999999999992E-2</c:v>
                </c:pt>
                <c:pt idx="3">
                  <c:v>0.09</c:v>
                </c:pt>
                <c:pt idx="4">
                  <c:v>0.08</c:v>
                </c:pt>
                <c:pt idx="5">
                  <c:v>7.0000000000000007E-2</c:v>
                </c:pt>
                <c:pt idx="6">
                  <c:v>6.0000000000000005E-2</c:v>
                </c:pt>
                <c:pt idx="7">
                  <c:v>0.05</c:v>
                </c:pt>
                <c:pt idx="8">
                  <c:v>0.04</c:v>
                </c:pt>
                <c:pt idx="9">
                  <c:v>0.03</c:v>
                </c:pt>
                <c:pt idx="10">
                  <c:v>0.02</c:v>
                </c:pt>
                <c:pt idx="11">
                  <c:v>0.01</c:v>
                </c:pt>
                <c:pt idx="12">
                  <c:v>0</c:v>
                </c:pt>
                <c:pt idx="13">
                  <c:v>-0.01</c:v>
                </c:pt>
                <c:pt idx="14">
                  <c:v>-0.02</c:v>
                </c:pt>
                <c:pt idx="15">
                  <c:v>-0.03</c:v>
                </c:pt>
                <c:pt idx="16">
                  <c:v>-0.04</c:v>
                </c:pt>
                <c:pt idx="17">
                  <c:v>-0.05</c:v>
                </c:pt>
                <c:pt idx="18">
                  <c:v>-6.0000000000000005E-2</c:v>
                </c:pt>
                <c:pt idx="19">
                  <c:v>-7.0000000000000007E-2</c:v>
                </c:pt>
                <c:pt idx="20">
                  <c:v>-0.08</c:v>
                </c:pt>
                <c:pt idx="21">
                  <c:v>-0.09</c:v>
                </c:pt>
                <c:pt idx="22">
                  <c:v>-9.9999999999999992E-2</c:v>
                </c:pt>
                <c:pt idx="23">
                  <c:v>-0.10999999999999999</c:v>
                </c:pt>
                <c:pt idx="24">
                  <c:v>-0.11999999999999998</c:v>
                </c:pt>
              </c:numCache>
            </c:numRef>
          </c:xVal>
          <c:yVal>
            <c:numRef>
              <c:f>'NOZLBZLB EXAMPLE WITH CHART FIN'!$AG$196:$AG$220</c:f>
              <c:numCache>
                <c:formatCode>0.0%</c:formatCode>
                <c:ptCount val="25"/>
                <c:pt idx="0">
                  <c:v>0.06</c:v>
                </c:pt>
                <c:pt idx="1">
                  <c:v>5.6666666666666657E-2</c:v>
                </c:pt>
                <c:pt idx="2">
                  <c:v>5.333333333333333E-2</c:v>
                </c:pt>
                <c:pt idx="3">
                  <c:v>0.05</c:v>
                </c:pt>
                <c:pt idx="4">
                  <c:v>4.6666666666666662E-2</c:v>
                </c:pt>
                <c:pt idx="5">
                  <c:v>4.3333333333333335E-2</c:v>
                </c:pt>
                <c:pt idx="6">
                  <c:v>0.04</c:v>
                </c:pt>
                <c:pt idx="7">
                  <c:v>3.6666666666666667E-2</c:v>
                </c:pt>
                <c:pt idx="8">
                  <c:v>3.3333333333333333E-2</c:v>
                </c:pt>
                <c:pt idx="9">
                  <c:v>0.03</c:v>
                </c:pt>
                <c:pt idx="10">
                  <c:v>2.6666666666666665E-2</c:v>
                </c:pt>
                <c:pt idx="11">
                  <c:v>2.3333333333333334E-2</c:v>
                </c:pt>
                <c:pt idx="12">
                  <c:v>0.02</c:v>
                </c:pt>
                <c:pt idx="13">
                  <c:v>1.6666666666666666E-2</c:v>
                </c:pt>
                <c:pt idx="14">
                  <c:v>1.3333333333333334E-2</c:v>
                </c:pt>
                <c:pt idx="15">
                  <c:v>1.0000000000000002E-2</c:v>
                </c:pt>
                <c:pt idx="16">
                  <c:v>6.666666666666668E-3</c:v>
                </c:pt>
                <c:pt idx="17">
                  <c:v>3.333333333333334E-3</c:v>
                </c:pt>
                <c:pt idx="18">
                  <c:v>0</c:v>
                </c:pt>
                <c:pt idx="19">
                  <c:v>-3.333333333333334E-3</c:v>
                </c:pt>
                <c:pt idx="20">
                  <c:v>-6.6666666666666645E-3</c:v>
                </c:pt>
                <c:pt idx="21">
                  <c:v>-9.9999999999999985E-3</c:v>
                </c:pt>
                <c:pt idx="22">
                  <c:v>-1.3333333333333326E-2</c:v>
                </c:pt>
                <c:pt idx="23">
                  <c:v>-1.6666666666666659E-2</c:v>
                </c:pt>
                <c:pt idx="24">
                  <c:v>-1.9999999999999993E-2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642-4A1E-946F-33472238F467}"/>
            </c:ext>
          </c:extLst>
        </c:ser>
        <c:ser>
          <c:idx val="3"/>
          <c:order val="3"/>
          <c:spPr>
            <a:ln w="12700"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'NOZLBZLB EXAMPLE WITH CHART FIN'!$AC$251:$AC$252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'NOZLBZLB EXAMPLE WITH CHART FIN'!$AD$251:$AD$252</c:f>
              <c:numCache>
                <c:formatCode>0.0%</c:formatCode>
                <c:ptCount val="2"/>
                <c:pt idx="0" formatCode="General">
                  <c:v>-0.1</c:v>
                </c:pt>
                <c:pt idx="1">
                  <c:v>0.02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642-4A1E-946F-33472238F467}"/>
            </c:ext>
          </c:extLst>
        </c:ser>
        <c:ser>
          <c:idx val="4"/>
          <c:order val="4"/>
          <c:tx>
            <c:strRef>
              <c:f>'NOZLBZLB EXAMPLE WITH CHART FIN'!$AC$249</c:f>
              <c:strCache>
                <c:ptCount val="1"/>
                <c:pt idx="0">
                  <c:v>base</c:v>
                </c:pt>
              </c:strCache>
            </c:strRef>
          </c:tx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642-4A1E-946F-33472238F46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'NOZLBZLB EXAMPLE WITH CHART FIN'!$AI$251:$AI$252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'NOZLBZLB EXAMPLE WITH CHART FIN'!$AJ$251:$AJ$252</c:f>
              <c:numCache>
                <c:formatCode>0.0%</c:formatCode>
                <c:ptCount val="2"/>
                <c:pt idx="0">
                  <c:v>0.02</c:v>
                </c:pt>
                <c:pt idx="1">
                  <c:v>0.02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D642-4A1E-946F-33472238F467}"/>
            </c:ext>
          </c:extLst>
        </c:ser>
        <c:ser>
          <c:idx val="5"/>
          <c:order val="5"/>
          <c:spPr>
            <a:ln w="12700">
              <a:solidFill>
                <a:prstClr val="black"/>
              </a:solidFill>
              <a:prstDash val="sysDot"/>
            </a:ln>
          </c:spPr>
          <c:marker>
            <c:symbol val="none"/>
          </c:marker>
          <c:xVal>
            <c:numRef>
              <c:f>'NOZLBZLB EXAMPLE WITH CHART FIN'!$AF$251:$AF$252</c:f>
              <c:numCache>
                <c:formatCode>0.0%</c:formatCode>
                <c:ptCount val="2"/>
                <c:pt idx="0" formatCode="General">
                  <c:v>-0.12</c:v>
                </c:pt>
                <c:pt idx="1">
                  <c:v>0</c:v>
                </c:pt>
              </c:numCache>
            </c:numRef>
          </c:xVal>
          <c:yVal>
            <c:numRef>
              <c:f>'NOZLBZLB EXAMPLE WITH CHART FIN'!$AG$251:$AG$252</c:f>
              <c:numCache>
                <c:formatCode>0.0%</c:formatCode>
                <c:ptCount val="2"/>
                <c:pt idx="0">
                  <c:v>0.02</c:v>
                </c:pt>
                <c:pt idx="1">
                  <c:v>0.02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D642-4A1E-946F-33472238F467}"/>
            </c:ext>
          </c:extLst>
        </c:ser>
        <c:ser>
          <c:idx val="6"/>
          <c:order val="6"/>
          <c:spPr>
            <a:ln w="12700">
              <a:solidFill>
                <a:prstClr val="black"/>
              </a:solidFill>
              <a:prstDash val="sysDot"/>
            </a:ln>
          </c:spPr>
          <c:marker>
            <c:symbol val="none"/>
          </c:marker>
          <c:xVal>
            <c:numRef>
              <c:f>'NOZLBZLB EXAMPLE WITH CHART FIN'!$AC$257:$AC$258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'NOZLBZLB EXAMPLE WITH CHART FIN'!$AD$257:$AD$258</c:f>
              <c:numCache>
                <c:formatCode>0.0%</c:formatCode>
                <c:ptCount val="2"/>
                <c:pt idx="0" formatCode="General">
                  <c:v>-0.1</c:v>
                </c:pt>
                <c:pt idx="1">
                  <c:v>0.02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D642-4A1E-946F-33472238F467}"/>
            </c:ext>
          </c:extLst>
        </c:ser>
        <c:ser>
          <c:idx val="7"/>
          <c:order val="7"/>
          <c:spPr>
            <a:ln w="12700">
              <a:solidFill>
                <a:prstClr val="black"/>
              </a:solidFill>
              <a:prstDash val="sysDot"/>
            </a:ln>
          </c:spPr>
          <c:marker>
            <c:symbol val="none"/>
          </c:marker>
          <c:xVal>
            <c:numRef>
              <c:f>'NOZLBZLB EXAMPLE WITH CHART FIN'!$AF$257:$AF$258</c:f>
              <c:numCache>
                <c:formatCode>0.0%</c:formatCode>
                <c:ptCount val="2"/>
                <c:pt idx="0" formatCode="General">
                  <c:v>-0.12</c:v>
                </c:pt>
                <c:pt idx="1">
                  <c:v>0</c:v>
                </c:pt>
              </c:numCache>
            </c:numRef>
          </c:xVal>
          <c:yVal>
            <c:numRef>
              <c:f>'NOZLBZLB EXAMPLE WITH CHART FIN'!$AG$257:$AG$258</c:f>
              <c:numCache>
                <c:formatCode>0.0%</c:formatCode>
                <c:ptCount val="2"/>
                <c:pt idx="0">
                  <c:v>0.02</c:v>
                </c:pt>
                <c:pt idx="1">
                  <c:v>0.02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D642-4A1E-946F-33472238F467}"/>
            </c:ext>
          </c:extLst>
        </c:ser>
        <c:ser>
          <c:idx val="8"/>
          <c:order val="8"/>
          <c:spPr>
            <a:ln w="12700"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'NOZLBZLB EXAMPLE WITH CHART FIN'!$AC$263:$AC$264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'NOZLBZLB EXAMPLE WITH CHART FIN'!$AD$263:$AD$264</c:f>
              <c:numCache>
                <c:formatCode>0.0%</c:formatCode>
                <c:ptCount val="2"/>
                <c:pt idx="0" formatCode="General">
                  <c:v>-0.1</c:v>
                </c:pt>
                <c:pt idx="1">
                  <c:v>0.02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D642-4A1E-946F-33472238F467}"/>
            </c:ext>
          </c:extLst>
        </c:ser>
        <c:ser>
          <c:idx val="9"/>
          <c:order val="9"/>
          <c:spPr>
            <a:ln w="12700"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'NOZLBZLB EXAMPLE WITH CHART FIN'!$AF$263:$AF$264</c:f>
              <c:numCache>
                <c:formatCode>0.0%</c:formatCode>
                <c:ptCount val="2"/>
                <c:pt idx="0" formatCode="General">
                  <c:v>-0.12</c:v>
                </c:pt>
                <c:pt idx="1">
                  <c:v>0</c:v>
                </c:pt>
              </c:numCache>
            </c:numRef>
          </c:xVal>
          <c:yVal>
            <c:numRef>
              <c:f>'NOZLBZLB EXAMPLE WITH CHART FIN'!$AG$263:$AG$264</c:f>
              <c:numCache>
                <c:formatCode>0.0%</c:formatCode>
                <c:ptCount val="2"/>
                <c:pt idx="0">
                  <c:v>0.02</c:v>
                </c:pt>
                <c:pt idx="1">
                  <c:v>0.02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D642-4A1E-946F-33472238F467}"/>
            </c:ext>
          </c:extLst>
        </c:ser>
        <c:ser>
          <c:idx val="10"/>
          <c:order val="10"/>
          <c:tx>
            <c:strRef>
              <c:f>'NOZLBZLB EXAMPLE WITH CHART FIN'!$AC$261</c:f>
              <c:strCache>
                <c:ptCount val="1"/>
                <c:pt idx="0">
                  <c:v>(ii)</c:v>
                </c:pt>
              </c:strCache>
            </c:strRef>
          </c:tx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642-4A1E-946F-33472238F467}"/>
                </c:ext>
              </c:extLst>
            </c:dLbl>
            <c:dLbl>
              <c:idx val="1"/>
              <c:layout>
                <c:manualLayout>
                  <c:x val="-1.5429122468659599E-2"/>
                  <c:y val="9.0736213632580231E-3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642-4A1E-946F-33472238F46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'NOZLBZLB EXAMPLE WITH CHART FIN'!$AI$263:$AI$264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'NOZLBZLB EXAMPLE WITH CHART FIN'!$AJ$263:$AJ$264</c:f>
              <c:numCache>
                <c:formatCode>0.0%</c:formatCode>
                <c:ptCount val="2"/>
                <c:pt idx="0">
                  <c:v>0.02</c:v>
                </c:pt>
                <c:pt idx="1">
                  <c:v>0.02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D642-4A1E-946F-33472238F467}"/>
            </c:ext>
          </c:extLst>
        </c:ser>
        <c:ser>
          <c:idx val="11"/>
          <c:order val="11"/>
          <c:tx>
            <c:strRef>
              <c:f>'NOZLBZLB EXAMPLE WITH CHART FIN'!$AC$255</c:f>
              <c:strCache>
                <c:ptCount val="1"/>
                <c:pt idx="0">
                  <c:v>(i)</c:v>
                </c:pt>
              </c:strCache>
            </c:strRef>
          </c:tx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642-4A1E-946F-33472238F467}"/>
                </c:ext>
              </c:extLst>
            </c:dLbl>
            <c:dLbl>
              <c:idx val="1"/>
              <c:layout>
                <c:manualLayout>
                  <c:x val="-3.2786885245901641E-2"/>
                  <c:y val="-2.4196323635354677E-2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642-4A1E-946F-33472238F46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'NOZLBZLB EXAMPLE WITH CHART FIN'!$AI$257:$AI$258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'NOZLBZLB EXAMPLE WITH CHART FIN'!$AJ$257:$AJ$258</c:f>
              <c:numCache>
                <c:formatCode>0.0%</c:formatCode>
                <c:ptCount val="2"/>
                <c:pt idx="0">
                  <c:v>0.02</c:v>
                </c:pt>
                <c:pt idx="1">
                  <c:v>0.02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D642-4A1E-946F-33472238F4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3241576"/>
        <c:axId val="433241968"/>
      </c:scatterChart>
      <c:valAx>
        <c:axId val="433241576"/>
        <c:scaling>
          <c:orientation val="minMax"/>
          <c:max val="5.0000000000000024E-2"/>
          <c:min val="-0.12000000000000002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Output gap (in percent of potential)</a:t>
                </a:r>
              </a:p>
            </c:rich>
          </c:tx>
          <c:layout>
            <c:manualLayout>
              <c:xMode val="edge"/>
              <c:yMode val="edge"/>
              <c:x val="0.38655374473539644"/>
              <c:y val="0.9272319150361425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3241968"/>
        <c:crossesAt val="-0.1"/>
        <c:crossBetween val="midCat"/>
      </c:valAx>
      <c:valAx>
        <c:axId val="433241968"/>
        <c:scaling>
          <c:orientation val="minMax"/>
          <c:max val="0.1"/>
          <c:min val="-0.1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Real intrest rate in percent</a:t>
                </a:r>
              </a:p>
            </c:rich>
          </c:tx>
          <c:layout>
            <c:manualLayout>
              <c:xMode val="edge"/>
              <c:yMode val="edge"/>
              <c:x val="2.7427186316134489E-2"/>
              <c:y val="0.2992489611895151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3241576"/>
        <c:crossesAt val="-0.15000000000000016"/>
        <c:crossBetween val="midCat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IS/RT Model 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914076529907446"/>
          <c:y val="9.7880055788005585E-2"/>
          <c:w val="0.8539927245936364"/>
          <c:h val="0.76377319424399104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'NOZLBZLB EXAMPLE WITH CHART FIN'!$Y$196:$Y$220</c:f>
              <c:numCache>
                <c:formatCode>0.0%</c:formatCode>
                <c:ptCount val="25"/>
                <c:pt idx="0">
                  <c:v>0.11999999999999998</c:v>
                </c:pt>
                <c:pt idx="1">
                  <c:v>0.10999999999999999</c:v>
                </c:pt>
                <c:pt idx="2">
                  <c:v>9.9999999999999992E-2</c:v>
                </c:pt>
                <c:pt idx="3">
                  <c:v>0.09</c:v>
                </c:pt>
                <c:pt idx="4">
                  <c:v>0.08</c:v>
                </c:pt>
                <c:pt idx="5">
                  <c:v>7.0000000000000007E-2</c:v>
                </c:pt>
                <c:pt idx="6">
                  <c:v>6.0000000000000005E-2</c:v>
                </c:pt>
                <c:pt idx="7">
                  <c:v>0.05</c:v>
                </c:pt>
                <c:pt idx="8">
                  <c:v>0.04</c:v>
                </c:pt>
                <c:pt idx="9">
                  <c:v>0.03</c:v>
                </c:pt>
                <c:pt idx="10">
                  <c:v>0.02</c:v>
                </c:pt>
                <c:pt idx="11">
                  <c:v>0.01</c:v>
                </c:pt>
                <c:pt idx="12">
                  <c:v>0</c:v>
                </c:pt>
                <c:pt idx="13">
                  <c:v>-0.01</c:v>
                </c:pt>
                <c:pt idx="14">
                  <c:v>-0.02</c:v>
                </c:pt>
                <c:pt idx="15">
                  <c:v>-0.03</c:v>
                </c:pt>
                <c:pt idx="16">
                  <c:v>-0.04</c:v>
                </c:pt>
                <c:pt idx="17">
                  <c:v>-0.05</c:v>
                </c:pt>
                <c:pt idx="18">
                  <c:v>-6.0000000000000005E-2</c:v>
                </c:pt>
                <c:pt idx="19">
                  <c:v>-7.0000000000000007E-2</c:v>
                </c:pt>
                <c:pt idx="20">
                  <c:v>-0.08</c:v>
                </c:pt>
                <c:pt idx="21">
                  <c:v>-0.09</c:v>
                </c:pt>
                <c:pt idx="22">
                  <c:v>-9.9999999999999992E-2</c:v>
                </c:pt>
                <c:pt idx="23">
                  <c:v>-0.10999999999999999</c:v>
                </c:pt>
                <c:pt idx="24">
                  <c:v>-0.11999999999999998</c:v>
                </c:pt>
              </c:numCache>
            </c:numRef>
          </c:xVal>
          <c:yVal>
            <c:numRef>
              <c:f>'NOZLBZLB EXAMPLE WITH CHART FIN'!$AA$196:$AA$220</c:f>
              <c:numCache>
                <c:formatCode>0.0%</c:formatCode>
                <c:ptCount val="25"/>
                <c:pt idx="4">
                  <c:v>-0.156</c:v>
                </c:pt>
                <c:pt idx="5">
                  <c:v>-0.13400000000000001</c:v>
                </c:pt>
                <c:pt idx="6">
                  <c:v>-0.112</c:v>
                </c:pt>
                <c:pt idx="7">
                  <c:v>-8.9999999999999983E-2</c:v>
                </c:pt>
                <c:pt idx="8">
                  <c:v>-6.7999999999999991E-2</c:v>
                </c:pt>
                <c:pt idx="9">
                  <c:v>-4.5999999999999985E-2</c:v>
                </c:pt>
                <c:pt idx="10">
                  <c:v>-2.3999999999999997E-2</c:v>
                </c:pt>
                <c:pt idx="11">
                  <c:v>-1.9999999999999983E-3</c:v>
                </c:pt>
                <c:pt idx="12">
                  <c:v>0.02</c:v>
                </c:pt>
                <c:pt idx="13">
                  <c:v>4.1999999999999996E-2</c:v>
                </c:pt>
                <c:pt idx="14">
                  <c:v>6.4000000000000001E-2</c:v>
                </c:pt>
                <c:pt idx="15">
                  <c:v>8.5999999999999993E-2</c:v>
                </c:pt>
                <c:pt idx="16">
                  <c:v>0.108</c:v>
                </c:pt>
                <c:pt idx="17">
                  <c:v>0.12999999999999998</c:v>
                </c:pt>
                <c:pt idx="18">
                  <c:v>0.152</c:v>
                </c:pt>
                <c:pt idx="19">
                  <c:v>0.17399999999999999</c:v>
                </c:pt>
                <c:pt idx="20">
                  <c:v>0.19599999999999998</c:v>
                </c:pt>
                <c:pt idx="21">
                  <c:v>0.21799999999999997</c:v>
                </c:pt>
                <c:pt idx="22">
                  <c:v>0.23999999999999994</c:v>
                </c:pt>
                <c:pt idx="23">
                  <c:v>0.26199999999999996</c:v>
                </c:pt>
                <c:pt idx="24">
                  <c:v>0.28399999999999992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7D0-4787-BBEB-29697EF411F4}"/>
            </c:ext>
          </c:extLst>
        </c:ser>
        <c:ser>
          <c:idx val="1"/>
          <c:order val="1"/>
          <c:spPr>
            <a:ln w="19050" cap="rnd">
              <a:solidFill>
                <a:srgbClr val="C00000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'NOZLBZLB EXAMPLE WITH CHART FIN'!$Y$196:$Y$220</c:f>
              <c:numCache>
                <c:formatCode>0.0%</c:formatCode>
                <c:ptCount val="25"/>
                <c:pt idx="0">
                  <c:v>0.11999999999999998</c:v>
                </c:pt>
                <c:pt idx="1">
                  <c:v>0.10999999999999999</c:v>
                </c:pt>
                <c:pt idx="2">
                  <c:v>9.9999999999999992E-2</c:v>
                </c:pt>
                <c:pt idx="3">
                  <c:v>0.09</c:v>
                </c:pt>
                <c:pt idx="4">
                  <c:v>0.08</c:v>
                </c:pt>
                <c:pt idx="5">
                  <c:v>7.0000000000000007E-2</c:v>
                </c:pt>
                <c:pt idx="6">
                  <c:v>6.0000000000000005E-2</c:v>
                </c:pt>
                <c:pt idx="7">
                  <c:v>0.05</c:v>
                </c:pt>
                <c:pt idx="8">
                  <c:v>0.04</c:v>
                </c:pt>
                <c:pt idx="9">
                  <c:v>0.03</c:v>
                </c:pt>
                <c:pt idx="10">
                  <c:v>0.02</c:v>
                </c:pt>
                <c:pt idx="11">
                  <c:v>0.01</c:v>
                </c:pt>
                <c:pt idx="12">
                  <c:v>0</c:v>
                </c:pt>
                <c:pt idx="13">
                  <c:v>-0.01</c:v>
                </c:pt>
                <c:pt idx="14">
                  <c:v>-0.02</c:v>
                </c:pt>
                <c:pt idx="15">
                  <c:v>-0.03</c:v>
                </c:pt>
                <c:pt idx="16">
                  <c:v>-0.04</c:v>
                </c:pt>
                <c:pt idx="17">
                  <c:v>-0.05</c:v>
                </c:pt>
                <c:pt idx="18">
                  <c:v>-6.0000000000000005E-2</c:v>
                </c:pt>
                <c:pt idx="19">
                  <c:v>-7.0000000000000007E-2</c:v>
                </c:pt>
                <c:pt idx="20">
                  <c:v>-0.08</c:v>
                </c:pt>
                <c:pt idx="21">
                  <c:v>-0.09</c:v>
                </c:pt>
                <c:pt idx="22">
                  <c:v>-9.9999999999999992E-2</c:v>
                </c:pt>
                <c:pt idx="23">
                  <c:v>-0.10999999999999999</c:v>
                </c:pt>
                <c:pt idx="24">
                  <c:v>-0.11999999999999998</c:v>
                </c:pt>
              </c:numCache>
            </c:numRef>
          </c:xVal>
          <c:yVal>
            <c:numRef>
              <c:f>'NOZLBZLB EXAMPLE WITH CHART FIN'!$AB$196:$AB$220</c:f>
              <c:numCache>
                <c:formatCode>0.0%</c:formatCode>
                <c:ptCount val="25"/>
                <c:pt idx="4">
                  <c:v>-0.156</c:v>
                </c:pt>
                <c:pt idx="5">
                  <c:v>-0.13400000000000001</c:v>
                </c:pt>
                <c:pt idx="6">
                  <c:v>-0.112</c:v>
                </c:pt>
                <c:pt idx="7">
                  <c:v>-8.9999999999999983E-2</c:v>
                </c:pt>
                <c:pt idx="8">
                  <c:v>-6.7999999999999991E-2</c:v>
                </c:pt>
                <c:pt idx="9">
                  <c:v>-4.5999999999999985E-2</c:v>
                </c:pt>
                <c:pt idx="10">
                  <c:v>-2.3999999999999997E-2</c:v>
                </c:pt>
                <c:pt idx="11">
                  <c:v>-1.9999999999999983E-3</c:v>
                </c:pt>
                <c:pt idx="12">
                  <c:v>0.02</c:v>
                </c:pt>
                <c:pt idx="13">
                  <c:v>4.1999999999999996E-2</c:v>
                </c:pt>
                <c:pt idx="14">
                  <c:v>6.4000000000000001E-2</c:v>
                </c:pt>
                <c:pt idx="15">
                  <c:v>8.5999999999999993E-2</c:v>
                </c:pt>
                <c:pt idx="16">
                  <c:v>0.108</c:v>
                </c:pt>
                <c:pt idx="17">
                  <c:v>0.12999999999999998</c:v>
                </c:pt>
                <c:pt idx="18">
                  <c:v>0.152</c:v>
                </c:pt>
                <c:pt idx="19">
                  <c:v>0.17399999999999999</c:v>
                </c:pt>
                <c:pt idx="20">
                  <c:v>0.19599999999999998</c:v>
                </c:pt>
                <c:pt idx="21">
                  <c:v>0.21799999999999997</c:v>
                </c:pt>
                <c:pt idx="22">
                  <c:v>0.23999999999999994</c:v>
                </c:pt>
                <c:pt idx="23">
                  <c:v>0.26199999999999996</c:v>
                </c:pt>
                <c:pt idx="24">
                  <c:v>0.28399999999999992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7D0-4787-BBEB-29697EF411F4}"/>
            </c:ext>
          </c:extLst>
        </c:ser>
        <c:ser>
          <c:idx val="2"/>
          <c:order val="2"/>
          <c:spPr>
            <a:ln w="19050" cap="rnd">
              <a:solidFill>
                <a:srgbClr val="C00000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'NOZLBZLB EXAMPLE WITH CHART FIN'!$Y$196:$Y$220</c:f>
              <c:numCache>
                <c:formatCode>0.0%</c:formatCode>
                <c:ptCount val="25"/>
                <c:pt idx="0">
                  <c:v>0.11999999999999998</c:v>
                </c:pt>
                <c:pt idx="1">
                  <c:v>0.10999999999999999</c:v>
                </c:pt>
                <c:pt idx="2">
                  <c:v>9.9999999999999992E-2</c:v>
                </c:pt>
                <c:pt idx="3">
                  <c:v>0.09</c:v>
                </c:pt>
                <c:pt idx="4">
                  <c:v>0.08</c:v>
                </c:pt>
                <c:pt idx="5">
                  <c:v>7.0000000000000007E-2</c:v>
                </c:pt>
                <c:pt idx="6">
                  <c:v>6.0000000000000005E-2</c:v>
                </c:pt>
                <c:pt idx="7">
                  <c:v>0.05</c:v>
                </c:pt>
                <c:pt idx="8">
                  <c:v>0.04</c:v>
                </c:pt>
                <c:pt idx="9">
                  <c:v>0.03</c:v>
                </c:pt>
                <c:pt idx="10">
                  <c:v>0.02</c:v>
                </c:pt>
                <c:pt idx="11">
                  <c:v>0.01</c:v>
                </c:pt>
                <c:pt idx="12">
                  <c:v>0</c:v>
                </c:pt>
                <c:pt idx="13">
                  <c:v>-0.01</c:v>
                </c:pt>
                <c:pt idx="14">
                  <c:v>-0.02</c:v>
                </c:pt>
                <c:pt idx="15">
                  <c:v>-0.03</c:v>
                </c:pt>
                <c:pt idx="16">
                  <c:v>-0.04</c:v>
                </c:pt>
                <c:pt idx="17">
                  <c:v>-0.05</c:v>
                </c:pt>
                <c:pt idx="18">
                  <c:v>-6.0000000000000005E-2</c:v>
                </c:pt>
                <c:pt idx="19">
                  <c:v>-7.0000000000000007E-2</c:v>
                </c:pt>
                <c:pt idx="20">
                  <c:v>-0.08</c:v>
                </c:pt>
                <c:pt idx="21">
                  <c:v>-0.09</c:v>
                </c:pt>
                <c:pt idx="22">
                  <c:v>-9.9999999999999992E-2</c:v>
                </c:pt>
                <c:pt idx="23">
                  <c:v>-0.10999999999999999</c:v>
                </c:pt>
                <c:pt idx="24">
                  <c:v>-0.11999999999999998</c:v>
                </c:pt>
              </c:numCache>
            </c:numRef>
          </c:xVal>
          <c:yVal>
            <c:numRef>
              <c:f>'NOZLBZLB EXAMPLE WITH CHART FIN'!$AC$196:$AC$220</c:f>
              <c:numCache>
                <c:formatCode>0.0%</c:formatCode>
                <c:ptCount val="25"/>
                <c:pt idx="4">
                  <c:v>-0.156</c:v>
                </c:pt>
                <c:pt idx="5">
                  <c:v>-0.13400000000000001</c:v>
                </c:pt>
                <c:pt idx="6">
                  <c:v>-0.112</c:v>
                </c:pt>
                <c:pt idx="7">
                  <c:v>-8.9999999999999983E-2</c:v>
                </c:pt>
                <c:pt idx="8">
                  <c:v>-6.7999999999999991E-2</c:v>
                </c:pt>
                <c:pt idx="9">
                  <c:v>-4.5999999999999985E-2</c:v>
                </c:pt>
                <c:pt idx="10">
                  <c:v>-2.3999999999999997E-2</c:v>
                </c:pt>
                <c:pt idx="11">
                  <c:v>-1.9999999999999983E-3</c:v>
                </c:pt>
                <c:pt idx="12">
                  <c:v>0.02</c:v>
                </c:pt>
                <c:pt idx="13">
                  <c:v>4.1999999999999996E-2</c:v>
                </c:pt>
                <c:pt idx="14">
                  <c:v>6.4000000000000001E-2</c:v>
                </c:pt>
                <c:pt idx="15">
                  <c:v>8.5999999999999993E-2</c:v>
                </c:pt>
                <c:pt idx="16">
                  <c:v>0.108</c:v>
                </c:pt>
                <c:pt idx="17">
                  <c:v>0.12999999999999998</c:v>
                </c:pt>
                <c:pt idx="18">
                  <c:v>0.152</c:v>
                </c:pt>
                <c:pt idx="19">
                  <c:v>0.17399999999999999</c:v>
                </c:pt>
                <c:pt idx="20">
                  <c:v>0.19599999999999998</c:v>
                </c:pt>
                <c:pt idx="21">
                  <c:v>0.21799999999999997</c:v>
                </c:pt>
                <c:pt idx="22">
                  <c:v>0.23999999999999994</c:v>
                </c:pt>
                <c:pt idx="23">
                  <c:v>0.26199999999999996</c:v>
                </c:pt>
                <c:pt idx="24">
                  <c:v>0.28399999999999992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7D0-4787-BBEB-29697EF411F4}"/>
            </c:ext>
          </c:extLst>
        </c:ser>
        <c:ser>
          <c:idx val="3"/>
          <c:order val="3"/>
          <c:spPr>
            <a:ln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'NOZLBZLB EXAMPLE WITH CHART FIN'!$Y$196:$Y$220</c:f>
              <c:numCache>
                <c:formatCode>0.0%</c:formatCode>
                <c:ptCount val="25"/>
                <c:pt idx="0">
                  <c:v>0.11999999999999998</c:v>
                </c:pt>
                <c:pt idx="1">
                  <c:v>0.10999999999999999</c:v>
                </c:pt>
                <c:pt idx="2">
                  <c:v>9.9999999999999992E-2</c:v>
                </c:pt>
                <c:pt idx="3">
                  <c:v>0.09</c:v>
                </c:pt>
                <c:pt idx="4">
                  <c:v>0.08</c:v>
                </c:pt>
                <c:pt idx="5">
                  <c:v>7.0000000000000007E-2</c:v>
                </c:pt>
                <c:pt idx="6">
                  <c:v>6.0000000000000005E-2</c:v>
                </c:pt>
                <c:pt idx="7">
                  <c:v>0.05</c:v>
                </c:pt>
                <c:pt idx="8">
                  <c:v>0.04</c:v>
                </c:pt>
                <c:pt idx="9">
                  <c:v>0.03</c:v>
                </c:pt>
                <c:pt idx="10">
                  <c:v>0.02</c:v>
                </c:pt>
                <c:pt idx="11">
                  <c:v>0.01</c:v>
                </c:pt>
                <c:pt idx="12">
                  <c:v>0</c:v>
                </c:pt>
                <c:pt idx="13">
                  <c:v>-0.01</c:v>
                </c:pt>
                <c:pt idx="14">
                  <c:v>-0.02</c:v>
                </c:pt>
                <c:pt idx="15">
                  <c:v>-0.03</c:v>
                </c:pt>
                <c:pt idx="16">
                  <c:v>-0.04</c:v>
                </c:pt>
                <c:pt idx="17">
                  <c:v>-0.05</c:v>
                </c:pt>
                <c:pt idx="18">
                  <c:v>-6.0000000000000005E-2</c:v>
                </c:pt>
                <c:pt idx="19">
                  <c:v>-7.0000000000000007E-2</c:v>
                </c:pt>
                <c:pt idx="20">
                  <c:v>-0.08</c:v>
                </c:pt>
                <c:pt idx="21">
                  <c:v>-0.09</c:v>
                </c:pt>
                <c:pt idx="22">
                  <c:v>-9.9999999999999992E-2</c:v>
                </c:pt>
                <c:pt idx="23">
                  <c:v>-0.10999999999999999</c:v>
                </c:pt>
                <c:pt idx="24">
                  <c:v>-0.11999999999999998</c:v>
                </c:pt>
              </c:numCache>
            </c:numRef>
          </c:xVal>
          <c:yVal>
            <c:numRef>
              <c:f>'NOZLBZLB EXAMPLE WITH CHART FIN'!$BG$196:$BG$220</c:f>
              <c:numCache>
                <c:formatCode>0.0%</c:formatCode>
                <c:ptCount val="25"/>
                <c:pt idx="0">
                  <c:v>9.9999999999999992E-2</c:v>
                </c:pt>
                <c:pt idx="1">
                  <c:v>9.3333333333333324E-2</c:v>
                </c:pt>
                <c:pt idx="2">
                  <c:v>8.6666666666666656E-2</c:v>
                </c:pt>
                <c:pt idx="3">
                  <c:v>0.08</c:v>
                </c:pt>
                <c:pt idx="4">
                  <c:v>7.3333333333333334E-2</c:v>
                </c:pt>
                <c:pt idx="5">
                  <c:v>6.6666666666666666E-2</c:v>
                </c:pt>
                <c:pt idx="6">
                  <c:v>0.06</c:v>
                </c:pt>
                <c:pt idx="7">
                  <c:v>5.333333333333333E-2</c:v>
                </c:pt>
                <c:pt idx="8">
                  <c:v>4.6666666666666662E-2</c:v>
                </c:pt>
                <c:pt idx="9">
                  <c:v>3.9999999999999994E-2</c:v>
                </c:pt>
                <c:pt idx="10">
                  <c:v>3.3333333333333333E-2</c:v>
                </c:pt>
                <c:pt idx="11">
                  <c:v>2.6666666666666665E-2</c:v>
                </c:pt>
                <c:pt idx="12" formatCode="0.00%">
                  <c:v>0.02</c:v>
                </c:pt>
                <c:pt idx="13">
                  <c:v>1.3333333333333334E-2</c:v>
                </c:pt>
                <c:pt idx="14">
                  <c:v>6.666666666666668E-3</c:v>
                </c:pt>
                <c:pt idx="15">
                  <c:v>3.4694469519536142E-18</c:v>
                </c:pt>
                <c:pt idx="16">
                  <c:v>-6.6666666666666645E-3</c:v>
                </c:pt>
                <c:pt idx="17">
                  <c:v>-3.333333333333334E-3</c:v>
                </c:pt>
                <c:pt idx="18">
                  <c:v>0</c:v>
                </c:pt>
                <c:pt idx="19">
                  <c:v>3.333333333333334E-3</c:v>
                </c:pt>
                <c:pt idx="20">
                  <c:v>6.6666666666666645E-3</c:v>
                </c:pt>
                <c:pt idx="21">
                  <c:v>9.9999999999999985E-3</c:v>
                </c:pt>
                <c:pt idx="22">
                  <c:v>1.3333333333333326E-2</c:v>
                </c:pt>
                <c:pt idx="23">
                  <c:v>1.6666666666666659E-2</c:v>
                </c:pt>
                <c:pt idx="24">
                  <c:v>1.9999999999999993E-2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7D0-4787-BBEB-29697EF411F4}"/>
            </c:ext>
          </c:extLst>
        </c:ser>
        <c:ser>
          <c:idx val="4"/>
          <c:order val="4"/>
          <c:spPr>
            <a:ln>
              <a:solidFill>
                <a:srgbClr val="0070C0"/>
              </a:solidFill>
              <a:prstDash val="sysDot"/>
            </a:ln>
          </c:spPr>
          <c:marker>
            <c:symbol val="none"/>
          </c:marker>
          <c:xVal>
            <c:numRef>
              <c:f>'NOZLBZLB EXAMPLE WITH CHART FIN'!$Y$196:$Y$220</c:f>
              <c:numCache>
                <c:formatCode>0.0%</c:formatCode>
                <c:ptCount val="25"/>
                <c:pt idx="0">
                  <c:v>0.11999999999999998</c:v>
                </c:pt>
                <c:pt idx="1">
                  <c:v>0.10999999999999999</c:v>
                </c:pt>
                <c:pt idx="2">
                  <c:v>9.9999999999999992E-2</c:v>
                </c:pt>
                <c:pt idx="3">
                  <c:v>0.09</c:v>
                </c:pt>
                <c:pt idx="4">
                  <c:v>0.08</c:v>
                </c:pt>
                <c:pt idx="5">
                  <c:v>7.0000000000000007E-2</c:v>
                </c:pt>
                <c:pt idx="6">
                  <c:v>6.0000000000000005E-2</c:v>
                </c:pt>
                <c:pt idx="7">
                  <c:v>0.05</c:v>
                </c:pt>
                <c:pt idx="8">
                  <c:v>0.04</c:v>
                </c:pt>
                <c:pt idx="9">
                  <c:v>0.03</c:v>
                </c:pt>
                <c:pt idx="10">
                  <c:v>0.02</c:v>
                </c:pt>
                <c:pt idx="11">
                  <c:v>0.01</c:v>
                </c:pt>
                <c:pt idx="12">
                  <c:v>0</c:v>
                </c:pt>
                <c:pt idx="13">
                  <c:v>-0.01</c:v>
                </c:pt>
                <c:pt idx="14">
                  <c:v>-0.02</c:v>
                </c:pt>
                <c:pt idx="15">
                  <c:v>-0.03</c:v>
                </c:pt>
                <c:pt idx="16">
                  <c:v>-0.04</c:v>
                </c:pt>
                <c:pt idx="17">
                  <c:v>-0.05</c:v>
                </c:pt>
                <c:pt idx="18">
                  <c:v>-6.0000000000000005E-2</c:v>
                </c:pt>
                <c:pt idx="19">
                  <c:v>-7.0000000000000007E-2</c:v>
                </c:pt>
                <c:pt idx="20">
                  <c:v>-0.08</c:v>
                </c:pt>
                <c:pt idx="21">
                  <c:v>-0.09</c:v>
                </c:pt>
                <c:pt idx="22">
                  <c:v>-9.9999999999999992E-2</c:v>
                </c:pt>
                <c:pt idx="23">
                  <c:v>-0.10999999999999999</c:v>
                </c:pt>
                <c:pt idx="24">
                  <c:v>-0.11999999999999998</c:v>
                </c:pt>
              </c:numCache>
            </c:numRef>
          </c:xVal>
          <c:yVal>
            <c:numRef>
              <c:f>'NOZLBZLB EXAMPLE WITH CHART FIN'!$BH$196:$BH$220</c:f>
              <c:numCache>
                <c:formatCode>0.0%</c:formatCode>
                <c:ptCount val="25"/>
                <c:pt idx="0">
                  <c:v>9.9999999999999992E-2</c:v>
                </c:pt>
                <c:pt idx="1">
                  <c:v>9.3333333333333324E-2</c:v>
                </c:pt>
                <c:pt idx="2">
                  <c:v>8.6666666666666656E-2</c:v>
                </c:pt>
                <c:pt idx="3">
                  <c:v>0.08</c:v>
                </c:pt>
                <c:pt idx="4">
                  <c:v>7.3333333333333334E-2</c:v>
                </c:pt>
                <c:pt idx="5">
                  <c:v>6.6666666666666666E-2</c:v>
                </c:pt>
                <c:pt idx="6">
                  <c:v>0.06</c:v>
                </c:pt>
                <c:pt idx="7">
                  <c:v>5.333333333333333E-2</c:v>
                </c:pt>
                <c:pt idx="8">
                  <c:v>4.6666666666666662E-2</c:v>
                </c:pt>
                <c:pt idx="9">
                  <c:v>3.9999999999999994E-2</c:v>
                </c:pt>
                <c:pt idx="10">
                  <c:v>3.3333333333333333E-2</c:v>
                </c:pt>
                <c:pt idx="11">
                  <c:v>2.6666666666666665E-2</c:v>
                </c:pt>
                <c:pt idx="12" formatCode="0.00%">
                  <c:v>0.02</c:v>
                </c:pt>
                <c:pt idx="13">
                  <c:v>1.3333333333333334E-2</c:v>
                </c:pt>
                <c:pt idx="14">
                  <c:v>6.666666666666668E-3</c:v>
                </c:pt>
                <c:pt idx="15">
                  <c:v>3.4694469519536142E-18</c:v>
                </c:pt>
                <c:pt idx="16">
                  <c:v>-6.6666666666666645E-3</c:v>
                </c:pt>
                <c:pt idx="17">
                  <c:v>-3.333333333333334E-3</c:v>
                </c:pt>
                <c:pt idx="18">
                  <c:v>0</c:v>
                </c:pt>
                <c:pt idx="19">
                  <c:v>3.333333333333334E-3</c:v>
                </c:pt>
                <c:pt idx="20">
                  <c:v>6.6666666666666645E-3</c:v>
                </c:pt>
                <c:pt idx="21">
                  <c:v>9.9999999999999985E-3</c:v>
                </c:pt>
                <c:pt idx="22">
                  <c:v>1.3333333333333326E-2</c:v>
                </c:pt>
                <c:pt idx="23">
                  <c:v>1.6666666666666659E-2</c:v>
                </c:pt>
                <c:pt idx="24">
                  <c:v>1.9999999999999993E-2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27D0-4787-BBEB-29697EF411F4}"/>
            </c:ext>
          </c:extLst>
        </c:ser>
        <c:ser>
          <c:idx val="5"/>
          <c:order val="5"/>
          <c:spPr>
            <a:ln>
              <a:solidFill>
                <a:srgbClr val="0070C0"/>
              </a:solidFill>
              <a:prstDash val="sysDash"/>
            </a:ln>
          </c:spPr>
          <c:marker>
            <c:symbol val="none"/>
          </c:marker>
          <c:xVal>
            <c:numRef>
              <c:f>'NOZLBZLB EXAMPLE WITH CHART FIN'!$Y$196:$Y$220</c:f>
              <c:numCache>
                <c:formatCode>0.0%</c:formatCode>
                <c:ptCount val="25"/>
                <c:pt idx="0">
                  <c:v>0.11999999999999998</c:v>
                </c:pt>
                <c:pt idx="1">
                  <c:v>0.10999999999999999</c:v>
                </c:pt>
                <c:pt idx="2">
                  <c:v>9.9999999999999992E-2</c:v>
                </c:pt>
                <c:pt idx="3">
                  <c:v>0.09</c:v>
                </c:pt>
                <c:pt idx="4">
                  <c:v>0.08</c:v>
                </c:pt>
                <c:pt idx="5">
                  <c:v>7.0000000000000007E-2</c:v>
                </c:pt>
                <c:pt idx="6">
                  <c:v>6.0000000000000005E-2</c:v>
                </c:pt>
                <c:pt idx="7">
                  <c:v>0.05</c:v>
                </c:pt>
                <c:pt idx="8">
                  <c:v>0.04</c:v>
                </c:pt>
                <c:pt idx="9">
                  <c:v>0.03</c:v>
                </c:pt>
                <c:pt idx="10">
                  <c:v>0.02</c:v>
                </c:pt>
                <c:pt idx="11">
                  <c:v>0.01</c:v>
                </c:pt>
                <c:pt idx="12">
                  <c:v>0</c:v>
                </c:pt>
                <c:pt idx="13">
                  <c:v>-0.01</c:v>
                </c:pt>
                <c:pt idx="14">
                  <c:v>-0.02</c:v>
                </c:pt>
                <c:pt idx="15">
                  <c:v>-0.03</c:v>
                </c:pt>
                <c:pt idx="16">
                  <c:v>-0.04</c:v>
                </c:pt>
                <c:pt idx="17">
                  <c:v>-0.05</c:v>
                </c:pt>
                <c:pt idx="18">
                  <c:v>-6.0000000000000005E-2</c:v>
                </c:pt>
                <c:pt idx="19">
                  <c:v>-7.0000000000000007E-2</c:v>
                </c:pt>
                <c:pt idx="20">
                  <c:v>-0.08</c:v>
                </c:pt>
                <c:pt idx="21">
                  <c:v>-0.09</c:v>
                </c:pt>
                <c:pt idx="22">
                  <c:v>-9.9999999999999992E-2</c:v>
                </c:pt>
                <c:pt idx="23">
                  <c:v>-0.10999999999999999</c:v>
                </c:pt>
                <c:pt idx="24">
                  <c:v>-0.11999999999999998</c:v>
                </c:pt>
              </c:numCache>
            </c:numRef>
          </c:xVal>
          <c:yVal>
            <c:numRef>
              <c:f>'NOZLBZLB EXAMPLE WITH CHART FIN'!$BI$196:$BI$220</c:f>
              <c:numCache>
                <c:formatCode>0.0%</c:formatCode>
                <c:ptCount val="25"/>
                <c:pt idx="0">
                  <c:v>9.9999999999999992E-2</c:v>
                </c:pt>
                <c:pt idx="1">
                  <c:v>9.3333333333333324E-2</c:v>
                </c:pt>
                <c:pt idx="2">
                  <c:v>8.6666666666666656E-2</c:v>
                </c:pt>
                <c:pt idx="3">
                  <c:v>0.08</c:v>
                </c:pt>
                <c:pt idx="4">
                  <c:v>7.3333333333333334E-2</c:v>
                </c:pt>
                <c:pt idx="5">
                  <c:v>6.6666666666666666E-2</c:v>
                </c:pt>
                <c:pt idx="6">
                  <c:v>0.06</c:v>
                </c:pt>
                <c:pt idx="7">
                  <c:v>5.333333333333333E-2</c:v>
                </c:pt>
                <c:pt idx="8">
                  <c:v>4.6666666666666662E-2</c:v>
                </c:pt>
                <c:pt idx="9">
                  <c:v>3.9999999999999994E-2</c:v>
                </c:pt>
                <c:pt idx="10">
                  <c:v>3.3333333333333333E-2</c:v>
                </c:pt>
                <c:pt idx="11">
                  <c:v>2.6666666666666665E-2</c:v>
                </c:pt>
                <c:pt idx="12" formatCode="0.00%">
                  <c:v>0.02</c:v>
                </c:pt>
                <c:pt idx="13">
                  <c:v>1.3333333333333334E-2</c:v>
                </c:pt>
                <c:pt idx="14">
                  <c:v>6.666666666666668E-3</c:v>
                </c:pt>
                <c:pt idx="15">
                  <c:v>3.4694469519536142E-18</c:v>
                </c:pt>
                <c:pt idx="16">
                  <c:v>-6.6666666666666645E-3</c:v>
                </c:pt>
                <c:pt idx="17">
                  <c:v>-3.333333333333334E-3</c:v>
                </c:pt>
                <c:pt idx="18">
                  <c:v>0</c:v>
                </c:pt>
                <c:pt idx="19">
                  <c:v>3.333333333333334E-3</c:v>
                </c:pt>
                <c:pt idx="20">
                  <c:v>6.6666666666666645E-3</c:v>
                </c:pt>
                <c:pt idx="21">
                  <c:v>9.9999999999999985E-3</c:v>
                </c:pt>
                <c:pt idx="22">
                  <c:v>1.3333333333333326E-2</c:v>
                </c:pt>
                <c:pt idx="23">
                  <c:v>1.6666666666666659E-2</c:v>
                </c:pt>
                <c:pt idx="24">
                  <c:v>1.9999999999999993E-2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27D0-4787-BBEB-29697EF411F4}"/>
            </c:ext>
          </c:extLst>
        </c:ser>
        <c:ser>
          <c:idx val="6"/>
          <c:order val="6"/>
          <c:spPr>
            <a:ln w="1270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'NOZLBZLB EXAMPLE WITH CHART FIN'!$AC$232:$AC$233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'NOZLBZLB EXAMPLE WITH CHART FIN'!$AD$232:$AD$233</c:f>
              <c:numCache>
                <c:formatCode>0.0%</c:formatCode>
                <c:ptCount val="2"/>
                <c:pt idx="0" formatCode="General">
                  <c:v>-0.1</c:v>
                </c:pt>
                <c:pt idx="1">
                  <c:v>0.02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27D0-4787-BBEB-29697EF411F4}"/>
            </c:ext>
          </c:extLst>
        </c:ser>
        <c:ser>
          <c:idx val="7"/>
          <c:order val="7"/>
          <c:spPr>
            <a:ln w="1270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'NOZLBZLB EXAMPLE WITH CHART FIN'!$AF$232:$AF$233</c:f>
              <c:numCache>
                <c:formatCode>0.0%</c:formatCode>
                <c:ptCount val="2"/>
                <c:pt idx="0" formatCode="General">
                  <c:v>-0.12</c:v>
                </c:pt>
                <c:pt idx="1">
                  <c:v>0</c:v>
                </c:pt>
              </c:numCache>
            </c:numRef>
          </c:xVal>
          <c:yVal>
            <c:numRef>
              <c:f>'NOZLBZLB EXAMPLE WITH CHART FIN'!$AG$232:$AG$233</c:f>
              <c:numCache>
                <c:formatCode>0.0%</c:formatCode>
                <c:ptCount val="2"/>
                <c:pt idx="0">
                  <c:v>0.02</c:v>
                </c:pt>
                <c:pt idx="1">
                  <c:v>0.02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27D0-4787-BBEB-29697EF411F4}"/>
            </c:ext>
          </c:extLst>
        </c:ser>
        <c:ser>
          <c:idx val="8"/>
          <c:order val="8"/>
          <c:tx>
            <c:strRef>
              <c:f>'NOZLBZLB EXAMPLE WITH CHART FIN'!$AC$230</c:f>
              <c:strCache>
                <c:ptCount val="1"/>
                <c:pt idx="0">
                  <c:v>base</c:v>
                </c:pt>
              </c:strCache>
            </c:strRef>
          </c:tx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7D0-4787-BBEB-29697EF411F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'NOZLBZLB EXAMPLE WITH CHART FIN'!$AI$232:$AI$233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'NOZLBZLB EXAMPLE WITH CHART FIN'!$AJ$232:$AJ$233</c:f>
              <c:numCache>
                <c:formatCode>0.000%</c:formatCode>
                <c:ptCount val="2"/>
                <c:pt idx="0" formatCode="0.0%">
                  <c:v>0.02</c:v>
                </c:pt>
                <c:pt idx="1">
                  <c:v>0.02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27D0-4787-BBEB-29697EF411F4}"/>
            </c:ext>
          </c:extLst>
        </c:ser>
        <c:ser>
          <c:idx val="9"/>
          <c:order val="9"/>
          <c:spPr>
            <a:ln w="1270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'NOZLBZLB EXAMPLE WITH CHART FIN'!$AC$238:$AC$239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'NOZLBZLB EXAMPLE WITH CHART FIN'!$AD$238:$AD$239</c:f>
              <c:numCache>
                <c:formatCode>0.0%</c:formatCode>
                <c:ptCount val="2"/>
                <c:pt idx="0" formatCode="General">
                  <c:v>-0.1</c:v>
                </c:pt>
                <c:pt idx="1">
                  <c:v>0.02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27D0-4787-BBEB-29697EF411F4}"/>
            </c:ext>
          </c:extLst>
        </c:ser>
        <c:ser>
          <c:idx val="10"/>
          <c:order val="10"/>
          <c:spPr>
            <a:ln w="1270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'NOZLBZLB EXAMPLE WITH CHART FIN'!$AF$238:$AF$239</c:f>
              <c:numCache>
                <c:formatCode>0.0%</c:formatCode>
                <c:ptCount val="2"/>
                <c:pt idx="0" formatCode="General">
                  <c:v>-0.12</c:v>
                </c:pt>
                <c:pt idx="1">
                  <c:v>0</c:v>
                </c:pt>
              </c:numCache>
            </c:numRef>
          </c:xVal>
          <c:yVal>
            <c:numRef>
              <c:f>'NOZLBZLB EXAMPLE WITH CHART FIN'!$AG$238:$AG$239</c:f>
              <c:numCache>
                <c:formatCode>0.0%</c:formatCode>
                <c:ptCount val="2"/>
                <c:pt idx="0">
                  <c:v>0.02</c:v>
                </c:pt>
                <c:pt idx="1">
                  <c:v>0.02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27D0-4787-BBEB-29697EF411F4}"/>
            </c:ext>
          </c:extLst>
        </c:ser>
        <c:ser>
          <c:idx val="11"/>
          <c:order val="11"/>
          <c:tx>
            <c:strRef>
              <c:f>'NOZLBZLB EXAMPLE WITH CHART FIN'!$AC$236</c:f>
              <c:strCache>
                <c:ptCount val="1"/>
                <c:pt idx="0">
                  <c:v>(i)</c:v>
                </c:pt>
              </c:strCache>
            </c:strRef>
          </c:tx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7D0-4787-BBEB-29697EF411F4}"/>
                </c:ext>
              </c:extLst>
            </c:dLbl>
            <c:dLbl>
              <c:idx val="1"/>
              <c:layout>
                <c:manualLayout>
                  <c:x val="-1.7378719656185697E-2"/>
                  <c:y val="-2.7475204727998671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7D0-4787-BBEB-29697EF411F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'NOZLBZLB EXAMPLE WITH CHART FIN'!$AI$238:$AI$239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'NOZLBZLB EXAMPLE WITH CHART FIN'!$AJ$238:$AJ$239</c:f>
              <c:numCache>
                <c:formatCode>0.0%</c:formatCode>
                <c:ptCount val="2"/>
                <c:pt idx="0">
                  <c:v>0.02</c:v>
                </c:pt>
                <c:pt idx="1">
                  <c:v>0.02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27D0-4787-BBEB-29697EF411F4}"/>
            </c:ext>
          </c:extLst>
        </c:ser>
        <c:ser>
          <c:idx val="12"/>
          <c:order val="12"/>
          <c:spPr>
            <a:ln w="12700"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'NOZLBZLB EXAMPLE WITH CHART FIN'!$AC$244:$AC$245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'NOZLBZLB EXAMPLE WITH CHART FIN'!$AD$244:$AD$245</c:f>
              <c:numCache>
                <c:formatCode>0.0%</c:formatCode>
                <c:ptCount val="2"/>
                <c:pt idx="0" formatCode="General">
                  <c:v>-0.1</c:v>
                </c:pt>
                <c:pt idx="1">
                  <c:v>0.02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27D0-4787-BBEB-29697EF411F4}"/>
            </c:ext>
          </c:extLst>
        </c:ser>
        <c:ser>
          <c:idx val="13"/>
          <c:order val="13"/>
          <c:spPr>
            <a:ln w="12700">
              <a:solidFill>
                <a:prstClr val="black"/>
              </a:solidFill>
              <a:prstDash val="sysDot"/>
            </a:ln>
          </c:spPr>
          <c:marker>
            <c:symbol val="none"/>
          </c:marker>
          <c:xVal>
            <c:numRef>
              <c:f>'NOZLBZLB EXAMPLE WITH CHART FIN'!$AF$244:$AF$245</c:f>
              <c:numCache>
                <c:formatCode>0.0%</c:formatCode>
                <c:ptCount val="2"/>
                <c:pt idx="0" formatCode="General">
                  <c:v>-0.12</c:v>
                </c:pt>
                <c:pt idx="1">
                  <c:v>0</c:v>
                </c:pt>
              </c:numCache>
            </c:numRef>
          </c:xVal>
          <c:yVal>
            <c:numRef>
              <c:f>'NOZLBZLB EXAMPLE WITH CHART FIN'!$AG$244:$AG$245</c:f>
              <c:numCache>
                <c:formatCode>0.0%</c:formatCode>
                <c:ptCount val="2"/>
                <c:pt idx="0">
                  <c:v>0.02</c:v>
                </c:pt>
                <c:pt idx="1">
                  <c:v>0.02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27D0-4787-BBEB-29697EF411F4}"/>
            </c:ext>
          </c:extLst>
        </c:ser>
        <c:ser>
          <c:idx val="14"/>
          <c:order val="14"/>
          <c:tx>
            <c:strRef>
              <c:f>'NOZLBZLB EXAMPLE WITH CHART FIN'!$AC$242</c:f>
              <c:strCache>
                <c:ptCount val="1"/>
                <c:pt idx="0">
                  <c:v>(ii)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2.5072324011571841E-2"/>
                  <c:y val="-1.2098158936467098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7D0-4787-BBEB-29697EF411F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27D0-4787-BBEB-29697EF411F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'NOZLBZLB EXAMPLE WITH CHART FIN'!$AI$244:$AI$245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'NOZLBZLB EXAMPLE WITH CHART FIN'!$AJ$244:$AJ$245</c:f>
              <c:numCache>
                <c:formatCode>0.0%</c:formatCode>
                <c:ptCount val="2"/>
                <c:pt idx="0">
                  <c:v>0.02</c:v>
                </c:pt>
                <c:pt idx="1">
                  <c:v>0.02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27D0-4787-BBEB-29697EF411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3242752"/>
        <c:axId val="433243144"/>
      </c:scatterChart>
      <c:valAx>
        <c:axId val="433242752"/>
        <c:scaling>
          <c:orientation val="minMax"/>
          <c:max val="5.0000000000000017E-2"/>
          <c:min val="-0.12000000000000002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Output gap (in percent of potential)</a:t>
                </a:r>
              </a:p>
            </c:rich>
          </c:tx>
          <c:layout>
            <c:manualLayout>
              <c:xMode val="edge"/>
              <c:yMode val="edge"/>
              <c:x val="0.38655374473539644"/>
              <c:y val="0.9272319150361425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3243144"/>
        <c:crossesAt val="-0.1"/>
        <c:crossBetween val="midCat"/>
      </c:valAx>
      <c:valAx>
        <c:axId val="433243144"/>
        <c:scaling>
          <c:orientation val="minMax"/>
          <c:max val="0.1"/>
          <c:min val="-0.1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Real intrest rate in percent</a:t>
                </a:r>
              </a:p>
            </c:rich>
          </c:tx>
          <c:layout>
            <c:manualLayout>
              <c:xMode val="edge"/>
              <c:yMode val="edge"/>
              <c:x val="2.7427186316134489E-2"/>
              <c:y val="0.2992489611895147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3242752"/>
        <c:crossesAt val="-0.15000000000000005"/>
        <c:crossBetween val="midCat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IS/RT Model 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914076529907446"/>
          <c:y val="9.7880055788005585E-2"/>
          <c:w val="0.8539927245936364"/>
          <c:h val="0.76377319424399104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'NOZLBZLB EXAMPLE WITH CHART FIN'!$Y$196:$Y$220</c:f>
              <c:numCache>
                <c:formatCode>0.0%</c:formatCode>
                <c:ptCount val="25"/>
                <c:pt idx="0">
                  <c:v>0.11999999999999998</c:v>
                </c:pt>
                <c:pt idx="1">
                  <c:v>0.10999999999999999</c:v>
                </c:pt>
                <c:pt idx="2">
                  <c:v>9.9999999999999992E-2</c:v>
                </c:pt>
                <c:pt idx="3">
                  <c:v>0.09</c:v>
                </c:pt>
                <c:pt idx="4">
                  <c:v>0.08</c:v>
                </c:pt>
                <c:pt idx="5">
                  <c:v>7.0000000000000007E-2</c:v>
                </c:pt>
                <c:pt idx="6">
                  <c:v>6.0000000000000005E-2</c:v>
                </c:pt>
                <c:pt idx="7">
                  <c:v>0.05</c:v>
                </c:pt>
                <c:pt idx="8">
                  <c:v>0.04</c:v>
                </c:pt>
                <c:pt idx="9">
                  <c:v>0.03</c:v>
                </c:pt>
                <c:pt idx="10">
                  <c:v>0.02</c:v>
                </c:pt>
                <c:pt idx="11">
                  <c:v>0.01</c:v>
                </c:pt>
                <c:pt idx="12">
                  <c:v>0</c:v>
                </c:pt>
                <c:pt idx="13">
                  <c:v>-0.01</c:v>
                </c:pt>
                <c:pt idx="14">
                  <c:v>-0.02</c:v>
                </c:pt>
                <c:pt idx="15">
                  <c:v>-0.03</c:v>
                </c:pt>
                <c:pt idx="16">
                  <c:v>-0.04</c:v>
                </c:pt>
                <c:pt idx="17">
                  <c:v>-0.05</c:v>
                </c:pt>
                <c:pt idx="18">
                  <c:v>-6.0000000000000005E-2</c:v>
                </c:pt>
                <c:pt idx="19">
                  <c:v>-7.0000000000000007E-2</c:v>
                </c:pt>
                <c:pt idx="20">
                  <c:v>-0.08</c:v>
                </c:pt>
                <c:pt idx="21">
                  <c:v>-0.09</c:v>
                </c:pt>
                <c:pt idx="22">
                  <c:v>-9.9999999999999992E-2</c:v>
                </c:pt>
                <c:pt idx="23">
                  <c:v>-0.10999999999999999</c:v>
                </c:pt>
                <c:pt idx="24">
                  <c:v>-0.11999999999999998</c:v>
                </c:pt>
              </c:numCache>
            </c:numRef>
          </c:xVal>
          <c:yVal>
            <c:numRef>
              <c:f>'NOZLBZLB EXAMPLE WITH CHART FIN'!$AA$196:$AA$220</c:f>
              <c:numCache>
                <c:formatCode>0.0%</c:formatCode>
                <c:ptCount val="25"/>
                <c:pt idx="4">
                  <c:v>-0.156</c:v>
                </c:pt>
                <c:pt idx="5">
                  <c:v>-0.13400000000000001</c:v>
                </c:pt>
                <c:pt idx="6">
                  <c:v>-0.112</c:v>
                </c:pt>
                <c:pt idx="7">
                  <c:v>-8.9999999999999983E-2</c:v>
                </c:pt>
                <c:pt idx="8">
                  <c:v>-6.7999999999999991E-2</c:v>
                </c:pt>
                <c:pt idx="9">
                  <c:v>-4.5999999999999985E-2</c:v>
                </c:pt>
                <c:pt idx="10">
                  <c:v>-2.3999999999999997E-2</c:v>
                </c:pt>
                <c:pt idx="11">
                  <c:v>-1.9999999999999983E-3</c:v>
                </c:pt>
                <c:pt idx="12">
                  <c:v>0.02</c:v>
                </c:pt>
                <c:pt idx="13">
                  <c:v>4.1999999999999996E-2</c:v>
                </c:pt>
                <c:pt idx="14">
                  <c:v>6.4000000000000001E-2</c:v>
                </c:pt>
                <c:pt idx="15">
                  <c:v>8.5999999999999993E-2</c:v>
                </c:pt>
                <c:pt idx="16">
                  <c:v>0.108</c:v>
                </c:pt>
                <c:pt idx="17">
                  <c:v>0.12999999999999998</c:v>
                </c:pt>
                <c:pt idx="18">
                  <c:v>0.152</c:v>
                </c:pt>
                <c:pt idx="19">
                  <c:v>0.17399999999999999</c:v>
                </c:pt>
                <c:pt idx="20">
                  <c:v>0.19599999999999998</c:v>
                </c:pt>
                <c:pt idx="21">
                  <c:v>0.21799999999999997</c:v>
                </c:pt>
                <c:pt idx="22">
                  <c:v>0.23999999999999994</c:v>
                </c:pt>
                <c:pt idx="23">
                  <c:v>0.26199999999999996</c:v>
                </c:pt>
                <c:pt idx="24">
                  <c:v>0.28399999999999992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29B-446E-9C17-BA52B822C330}"/>
            </c:ext>
          </c:extLst>
        </c:ser>
        <c:ser>
          <c:idx val="1"/>
          <c:order val="1"/>
          <c:spPr>
            <a:ln w="19050" cap="rnd">
              <a:solidFill>
                <a:srgbClr val="C00000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'NOZLBZLB EXAMPLE WITH CHART FIN'!$Y$196:$Y$220</c:f>
              <c:numCache>
                <c:formatCode>0.0%</c:formatCode>
                <c:ptCount val="25"/>
                <c:pt idx="0">
                  <c:v>0.11999999999999998</c:v>
                </c:pt>
                <c:pt idx="1">
                  <c:v>0.10999999999999999</c:v>
                </c:pt>
                <c:pt idx="2">
                  <c:v>9.9999999999999992E-2</c:v>
                </c:pt>
                <c:pt idx="3">
                  <c:v>0.09</c:v>
                </c:pt>
                <c:pt idx="4">
                  <c:v>0.08</c:v>
                </c:pt>
                <c:pt idx="5">
                  <c:v>7.0000000000000007E-2</c:v>
                </c:pt>
                <c:pt idx="6">
                  <c:v>6.0000000000000005E-2</c:v>
                </c:pt>
                <c:pt idx="7">
                  <c:v>0.05</c:v>
                </c:pt>
                <c:pt idx="8">
                  <c:v>0.04</c:v>
                </c:pt>
                <c:pt idx="9">
                  <c:v>0.03</c:v>
                </c:pt>
                <c:pt idx="10">
                  <c:v>0.02</c:v>
                </c:pt>
                <c:pt idx="11">
                  <c:v>0.01</c:v>
                </c:pt>
                <c:pt idx="12">
                  <c:v>0</c:v>
                </c:pt>
                <c:pt idx="13">
                  <c:v>-0.01</c:v>
                </c:pt>
                <c:pt idx="14">
                  <c:v>-0.02</c:v>
                </c:pt>
                <c:pt idx="15">
                  <c:v>-0.03</c:v>
                </c:pt>
                <c:pt idx="16">
                  <c:v>-0.04</c:v>
                </c:pt>
                <c:pt idx="17">
                  <c:v>-0.05</c:v>
                </c:pt>
                <c:pt idx="18">
                  <c:v>-6.0000000000000005E-2</c:v>
                </c:pt>
                <c:pt idx="19">
                  <c:v>-7.0000000000000007E-2</c:v>
                </c:pt>
                <c:pt idx="20">
                  <c:v>-0.08</c:v>
                </c:pt>
                <c:pt idx="21">
                  <c:v>-0.09</c:v>
                </c:pt>
                <c:pt idx="22">
                  <c:v>-9.9999999999999992E-2</c:v>
                </c:pt>
                <c:pt idx="23">
                  <c:v>-0.10999999999999999</c:v>
                </c:pt>
                <c:pt idx="24">
                  <c:v>-0.11999999999999998</c:v>
                </c:pt>
              </c:numCache>
            </c:numRef>
          </c:xVal>
          <c:yVal>
            <c:numRef>
              <c:f>'NOZLBZLB EXAMPLE WITH CHART FIN'!$AB$196:$AB$220</c:f>
              <c:numCache>
                <c:formatCode>0.0%</c:formatCode>
                <c:ptCount val="25"/>
                <c:pt idx="4">
                  <c:v>-0.156</c:v>
                </c:pt>
                <c:pt idx="5">
                  <c:v>-0.13400000000000001</c:v>
                </c:pt>
                <c:pt idx="6">
                  <c:v>-0.112</c:v>
                </c:pt>
                <c:pt idx="7">
                  <c:v>-8.9999999999999983E-2</c:v>
                </c:pt>
                <c:pt idx="8">
                  <c:v>-6.7999999999999991E-2</c:v>
                </c:pt>
                <c:pt idx="9">
                  <c:v>-4.5999999999999985E-2</c:v>
                </c:pt>
                <c:pt idx="10">
                  <c:v>-2.3999999999999997E-2</c:v>
                </c:pt>
                <c:pt idx="11">
                  <c:v>-1.9999999999999983E-3</c:v>
                </c:pt>
                <c:pt idx="12">
                  <c:v>0.02</c:v>
                </c:pt>
                <c:pt idx="13">
                  <c:v>4.1999999999999996E-2</c:v>
                </c:pt>
                <c:pt idx="14">
                  <c:v>6.4000000000000001E-2</c:v>
                </c:pt>
                <c:pt idx="15">
                  <c:v>8.5999999999999993E-2</c:v>
                </c:pt>
                <c:pt idx="16">
                  <c:v>0.108</c:v>
                </c:pt>
                <c:pt idx="17">
                  <c:v>0.12999999999999998</c:v>
                </c:pt>
                <c:pt idx="18">
                  <c:v>0.152</c:v>
                </c:pt>
                <c:pt idx="19">
                  <c:v>0.17399999999999999</c:v>
                </c:pt>
                <c:pt idx="20">
                  <c:v>0.19599999999999998</c:v>
                </c:pt>
                <c:pt idx="21">
                  <c:v>0.21799999999999997</c:v>
                </c:pt>
                <c:pt idx="22">
                  <c:v>0.23999999999999994</c:v>
                </c:pt>
                <c:pt idx="23">
                  <c:v>0.26199999999999996</c:v>
                </c:pt>
                <c:pt idx="24">
                  <c:v>0.28399999999999992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29B-446E-9C17-BA52B822C330}"/>
            </c:ext>
          </c:extLst>
        </c:ser>
        <c:ser>
          <c:idx val="2"/>
          <c:order val="2"/>
          <c:spPr>
            <a:ln w="19050" cap="rnd">
              <a:solidFill>
                <a:srgbClr val="C00000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'NOZLBZLB EXAMPLE WITH CHART FIN'!$Y$196:$Y$220</c:f>
              <c:numCache>
                <c:formatCode>0.0%</c:formatCode>
                <c:ptCount val="25"/>
                <c:pt idx="0">
                  <c:v>0.11999999999999998</c:v>
                </c:pt>
                <c:pt idx="1">
                  <c:v>0.10999999999999999</c:v>
                </c:pt>
                <c:pt idx="2">
                  <c:v>9.9999999999999992E-2</c:v>
                </c:pt>
                <c:pt idx="3">
                  <c:v>0.09</c:v>
                </c:pt>
                <c:pt idx="4">
                  <c:v>0.08</c:v>
                </c:pt>
                <c:pt idx="5">
                  <c:v>7.0000000000000007E-2</c:v>
                </c:pt>
                <c:pt idx="6">
                  <c:v>6.0000000000000005E-2</c:v>
                </c:pt>
                <c:pt idx="7">
                  <c:v>0.05</c:v>
                </c:pt>
                <c:pt idx="8">
                  <c:v>0.04</c:v>
                </c:pt>
                <c:pt idx="9">
                  <c:v>0.03</c:v>
                </c:pt>
                <c:pt idx="10">
                  <c:v>0.02</c:v>
                </c:pt>
                <c:pt idx="11">
                  <c:v>0.01</c:v>
                </c:pt>
                <c:pt idx="12">
                  <c:v>0</c:v>
                </c:pt>
                <c:pt idx="13">
                  <c:v>-0.01</c:v>
                </c:pt>
                <c:pt idx="14">
                  <c:v>-0.02</c:v>
                </c:pt>
                <c:pt idx="15">
                  <c:v>-0.03</c:v>
                </c:pt>
                <c:pt idx="16">
                  <c:v>-0.04</c:v>
                </c:pt>
                <c:pt idx="17">
                  <c:v>-0.05</c:v>
                </c:pt>
                <c:pt idx="18">
                  <c:v>-6.0000000000000005E-2</c:v>
                </c:pt>
                <c:pt idx="19">
                  <c:v>-7.0000000000000007E-2</c:v>
                </c:pt>
                <c:pt idx="20">
                  <c:v>-0.08</c:v>
                </c:pt>
                <c:pt idx="21">
                  <c:v>-0.09</c:v>
                </c:pt>
                <c:pt idx="22">
                  <c:v>-9.9999999999999992E-2</c:v>
                </c:pt>
                <c:pt idx="23">
                  <c:v>-0.10999999999999999</c:v>
                </c:pt>
                <c:pt idx="24">
                  <c:v>-0.11999999999999998</c:v>
                </c:pt>
              </c:numCache>
            </c:numRef>
          </c:xVal>
          <c:yVal>
            <c:numRef>
              <c:f>'NOZLBZLB EXAMPLE WITH CHART FIN'!$AC$196:$AC$220</c:f>
              <c:numCache>
                <c:formatCode>0.0%</c:formatCode>
                <c:ptCount val="25"/>
                <c:pt idx="4">
                  <c:v>-0.156</c:v>
                </c:pt>
                <c:pt idx="5">
                  <c:v>-0.13400000000000001</c:v>
                </c:pt>
                <c:pt idx="6">
                  <c:v>-0.112</c:v>
                </c:pt>
                <c:pt idx="7">
                  <c:v>-8.9999999999999983E-2</c:v>
                </c:pt>
                <c:pt idx="8">
                  <c:v>-6.7999999999999991E-2</c:v>
                </c:pt>
                <c:pt idx="9">
                  <c:v>-4.5999999999999985E-2</c:v>
                </c:pt>
                <c:pt idx="10">
                  <c:v>-2.3999999999999997E-2</c:v>
                </c:pt>
                <c:pt idx="11">
                  <c:v>-1.9999999999999983E-3</c:v>
                </c:pt>
                <c:pt idx="12">
                  <c:v>0.02</c:v>
                </c:pt>
                <c:pt idx="13">
                  <c:v>4.1999999999999996E-2</c:v>
                </c:pt>
                <c:pt idx="14">
                  <c:v>6.4000000000000001E-2</c:v>
                </c:pt>
                <c:pt idx="15">
                  <c:v>8.5999999999999993E-2</c:v>
                </c:pt>
                <c:pt idx="16">
                  <c:v>0.108</c:v>
                </c:pt>
                <c:pt idx="17">
                  <c:v>0.12999999999999998</c:v>
                </c:pt>
                <c:pt idx="18">
                  <c:v>0.152</c:v>
                </c:pt>
                <c:pt idx="19">
                  <c:v>0.17399999999999999</c:v>
                </c:pt>
                <c:pt idx="20">
                  <c:v>0.19599999999999998</c:v>
                </c:pt>
                <c:pt idx="21">
                  <c:v>0.21799999999999997</c:v>
                </c:pt>
                <c:pt idx="22">
                  <c:v>0.23999999999999994</c:v>
                </c:pt>
                <c:pt idx="23">
                  <c:v>0.26199999999999996</c:v>
                </c:pt>
                <c:pt idx="24">
                  <c:v>0.28399999999999992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29B-446E-9C17-BA52B822C330}"/>
            </c:ext>
          </c:extLst>
        </c:ser>
        <c:ser>
          <c:idx val="3"/>
          <c:order val="3"/>
          <c:spPr>
            <a:ln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'NOZLBZLB EXAMPLE WITH CHART FIN'!$Y$196:$Y$220</c:f>
              <c:numCache>
                <c:formatCode>0.0%</c:formatCode>
                <c:ptCount val="25"/>
                <c:pt idx="0">
                  <c:v>0.11999999999999998</c:v>
                </c:pt>
                <c:pt idx="1">
                  <c:v>0.10999999999999999</c:v>
                </c:pt>
                <c:pt idx="2">
                  <c:v>9.9999999999999992E-2</c:v>
                </c:pt>
                <c:pt idx="3">
                  <c:v>0.09</c:v>
                </c:pt>
                <c:pt idx="4">
                  <c:v>0.08</c:v>
                </c:pt>
                <c:pt idx="5">
                  <c:v>7.0000000000000007E-2</c:v>
                </c:pt>
                <c:pt idx="6">
                  <c:v>6.0000000000000005E-2</c:v>
                </c:pt>
                <c:pt idx="7">
                  <c:v>0.05</c:v>
                </c:pt>
                <c:pt idx="8">
                  <c:v>0.04</c:v>
                </c:pt>
                <c:pt idx="9">
                  <c:v>0.03</c:v>
                </c:pt>
                <c:pt idx="10">
                  <c:v>0.02</c:v>
                </c:pt>
                <c:pt idx="11">
                  <c:v>0.01</c:v>
                </c:pt>
                <c:pt idx="12">
                  <c:v>0</c:v>
                </c:pt>
                <c:pt idx="13">
                  <c:v>-0.01</c:v>
                </c:pt>
                <c:pt idx="14">
                  <c:v>-0.02</c:v>
                </c:pt>
                <c:pt idx="15">
                  <c:v>-0.03</c:v>
                </c:pt>
                <c:pt idx="16">
                  <c:v>-0.04</c:v>
                </c:pt>
                <c:pt idx="17">
                  <c:v>-0.05</c:v>
                </c:pt>
                <c:pt idx="18">
                  <c:v>-6.0000000000000005E-2</c:v>
                </c:pt>
                <c:pt idx="19">
                  <c:v>-7.0000000000000007E-2</c:v>
                </c:pt>
                <c:pt idx="20">
                  <c:v>-0.08</c:v>
                </c:pt>
                <c:pt idx="21">
                  <c:v>-0.09</c:v>
                </c:pt>
                <c:pt idx="22">
                  <c:v>-9.9999999999999992E-2</c:v>
                </c:pt>
                <c:pt idx="23">
                  <c:v>-0.10999999999999999</c:v>
                </c:pt>
                <c:pt idx="24">
                  <c:v>-0.11999999999999998</c:v>
                </c:pt>
              </c:numCache>
            </c:numRef>
          </c:xVal>
          <c:yVal>
            <c:numRef>
              <c:f>'NOZLBZLB EXAMPLE WITH CHART FIN'!$BG$196:$BG$220</c:f>
              <c:numCache>
                <c:formatCode>0.0%</c:formatCode>
                <c:ptCount val="25"/>
                <c:pt idx="0">
                  <c:v>9.9999999999999992E-2</c:v>
                </c:pt>
                <c:pt idx="1">
                  <c:v>9.3333333333333324E-2</c:v>
                </c:pt>
                <c:pt idx="2">
                  <c:v>8.6666666666666656E-2</c:v>
                </c:pt>
                <c:pt idx="3">
                  <c:v>0.08</c:v>
                </c:pt>
                <c:pt idx="4">
                  <c:v>7.3333333333333334E-2</c:v>
                </c:pt>
                <c:pt idx="5">
                  <c:v>6.6666666666666666E-2</c:v>
                </c:pt>
                <c:pt idx="6">
                  <c:v>0.06</c:v>
                </c:pt>
                <c:pt idx="7">
                  <c:v>5.333333333333333E-2</c:v>
                </c:pt>
                <c:pt idx="8">
                  <c:v>4.6666666666666662E-2</c:v>
                </c:pt>
                <c:pt idx="9">
                  <c:v>3.9999999999999994E-2</c:v>
                </c:pt>
                <c:pt idx="10">
                  <c:v>3.3333333333333333E-2</c:v>
                </c:pt>
                <c:pt idx="11">
                  <c:v>2.6666666666666665E-2</c:v>
                </c:pt>
                <c:pt idx="12" formatCode="0.00%">
                  <c:v>0.02</c:v>
                </c:pt>
                <c:pt idx="13">
                  <c:v>1.3333333333333334E-2</c:v>
                </c:pt>
                <c:pt idx="14">
                  <c:v>6.666666666666668E-3</c:v>
                </c:pt>
                <c:pt idx="15">
                  <c:v>3.4694469519536142E-18</c:v>
                </c:pt>
                <c:pt idx="16">
                  <c:v>-6.6666666666666645E-3</c:v>
                </c:pt>
                <c:pt idx="17">
                  <c:v>-3.333333333333334E-3</c:v>
                </c:pt>
                <c:pt idx="18">
                  <c:v>0</c:v>
                </c:pt>
                <c:pt idx="19">
                  <c:v>3.333333333333334E-3</c:v>
                </c:pt>
                <c:pt idx="20">
                  <c:v>6.6666666666666645E-3</c:v>
                </c:pt>
                <c:pt idx="21">
                  <c:v>9.9999999999999985E-3</c:v>
                </c:pt>
                <c:pt idx="22">
                  <c:v>1.3333333333333326E-2</c:v>
                </c:pt>
                <c:pt idx="23">
                  <c:v>1.6666666666666659E-2</c:v>
                </c:pt>
                <c:pt idx="24">
                  <c:v>1.9999999999999993E-2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29B-446E-9C17-BA52B822C330}"/>
            </c:ext>
          </c:extLst>
        </c:ser>
        <c:ser>
          <c:idx val="4"/>
          <c:order val="4"/>
          <c:spPr>
            <a:ln>
              <a:solidFill>
                <a:srgbClr val="0070C0"/>
              </a:solidFill>
              <a:prstDash val="sysDot"/>
            </a:ln>
          </c:spPr>
          <c:marker>
            <c:symbol val="none"/>
          </c:marker>
          <c:xVal>
            <c:numRef>
              <c:f>'NOZLBZLB EXAMPLE WITH CHART FIN'!$Y$196:$Y$220</c:f>
              <c:numCache>
                <c:formatCode>0.0%</c:formatCode>
                <c:ptCount val="25"/>
                <c:pt idx="0">
                  <c:v>0.11999999999999998</c:v>
                </c:pt>
                <c:pt idx="1">
                  <c:v>0.10999999999999999</c:v>
                </c:pt>
                <c:pt idx="2">
                  <c:v>9.9999999999999992E-2</c:v>
                </c:pt>
                <c:pt idx="3">
                  <c:v>0.09</c:v>
                </c:pt>
                <c:pt idx="4">
                  <c:v>0.08</c:v>
                </c:pt>
                <c:pt idx="5">
                  <c:v>7.0000000000000007E-2</c:v>
                </c:pt>
                <c:pt idx="6">
                  <c:v>6.0000000000000005E-2</c:v>
                </c:pt>
                <c:pt idx="7">
                  <c:v>0.05</c:v>
                </c:pt>
                <c:pt idx="8">
                  <c:v>0.04</c:v>
                </c:pt>
                <c:pt idx="9">
                  <c:v>0.03</c:v>
                </c:pt>
                <c:pt idx="10">
                  <c:v>0.02</c:v>
                </c:pt>
                <c:pt idx="11">
                  <c:v>0.01</c:v>
                </c:pt>
                <c:pt idx="12">
                  <c:v>0</c:v>
                </c:pt>
                <c:pt idx="13">
                  <c:v>-0.01</c:v>
                </c:pt>
                <c:pt idx="14">
                  <c:v>-0.02</c:v>
                </c:pt>
                <c:pt idx="15">
                  <c:v>-0.03</c:v>
                </c:pt>
                <c:pt idx="16">
                  <c:v>-0.04</c:v>
                </c:pt>
                <c:pt idx="17">
                  <c:v>-0.05</c:v>
                </c:pt>
                <c:pt idx="18">
                  <c:v>-6.0000000000000005E-2</c:v>
                </c:pt>
                <c:pt idx="19">
                  <c:v>-7.0000000000000007E-2</c:v>
                </c:pt>
                <c:pt idx="20">
                  <c:v>-0.08</c:v>
                </c:pt>
                <c:pt idx="21">
                  <c:v>-0.09</c:v>
                </c:pt>
                <c:pt idx="22">
                  <c:v>-9.9999999999999992E-2</c:v>
                </c:pt>
                <c:pt idx="23">
                  <c:v>-0.10999999999999999</c:v>
                </c:pt>
                <c:pt idx="24">
                  <c:v>-0.11999999999999998</c:v>
                </c:pt>
              </c:numCache>
            </c:numRef>
          </c:xVal>
          <c:yVal>
            <c:numRef>
              <c:f>'NOZLBZLB EXAMPLE WITH CHART FIN'!$BH$196:$BH$220</c:f>
              <c:numCache>
                <c:formatCode>0.0%</c:formatCode>
                <c:ptCount val="25"/>
                <c:pt idx="0">
                  <c:v>9.9999999999999992E-2</c:v>
                </c:pt>
                <c:pt idx="1">
                  <c:v>9.3333333333333324E-2</c:v>
                </c:pt>
                <c:pt idx="2">
                  <c:v>8.6666666666666656E-2</c:v>
                </c:pt>
                <c:pt idx="3">
                  <c:v>0.08</c:v>
                </c:pt>
                <c:pt idx="4">
                  <c:v>7.3333333333333334E-2</c:v>
                </c:pt>
                <c:pt idx="5">
                  <c:v>6.6666666666666666E-2</c:v>
                </c:pt>
                <c:pt idx="6">
                  <c:v>0.06</c:v>
                </c:pt>
                <c:pt idx="7">
                  <c:v>5.333333333333333E-2</c:v>
                </c:pt>
                <c:pt idx="8">
                  <c:v>4.6666666666666662E-2</c:v>
                </c:pt>
                <c:pt idx="9">
                  <c:v>3.9999999999999994E-2</c:v>
                </c:pt>
                <c:pt idx="10">
                  <c:v>3.3333333333333333E-2</c:v>
                </c:pt>
                <c:pt idx="11">
                  <c:v>2.6666666666666665E-2</c:v>
                </c:pt>
                <c:pt idx="12" formatCode="0.00%">
                  <c:v>0.02</c:v>
                </c:pt>
                <c:pt idx="13">
                  <c:v>1.3333333333333334E-2</c:v>
                </c:pt>
                <c:pt idx="14">
                  <c:v>6.666666666666668E-3</c:v>
                </c:pt>
                <c:pt idx="15">
                  <c:v>3.4694469519536142E-18</c:v>
                </c:pt>
                <c:pt idx="16">
                  <c:v>-6.6666666666666645E-3</c:v>
                </c:pt>
                <c:pt idx="17">
                  <c:v>-3.333333333333334E-3</c:v>
                </c:pt>
                <c:pt idx="18">
                  <c:v>0</c:v>
                </c:pt>
                <c:pt idx="19">
                  <c:v>3.333333333333334E-3</c:v>
                </c:pt>
                <c:pt idx="20">
                  <c:v>6.6666666666666645E-3</c:v>
                </c:pt>
                <c:pt idx="21">
                  <c:v>9.9999999999999985E-3</c:v>
                </c:pt>
                <c:pt idx="22">
                  <c:v>1.3333333333333326E-2</c:v>
                </c:pt>
                <c:pt idx="23">
                  <c:v>1.6666666666666659E-2</c:v>
                </c:pt>
                <c:pt idx="24">
                  <c:v>1.9999999999999993E-2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129B-446E-9C17-BA52B822C330}"/>
            </c:ext>
          </c:extLst>
        </c:ser>
        <c:ser>
          <c:idx val="5"/>
          <c:order val="5"/>
          <c:spPr>
            <a:ln>
              <a:solidFill>
                <a:srgbClr val="0070C0"/>
              </a:solidFill>
              <a:prstDash val="sysDash"/>
            </a:ln>
          </c:spPr>
          <c:marker>
            <c:symbol val="none"/>
          </c:marker>
          <c:xVal>
            <c:numRef>
              <c:f>'NOZLBZLB EXAMPLE WITH CHART FIN'!$Y$196:$Y$220</c:f>
              <c:numCache>
                <c:formatCode>0.0%</c:formatCode>
                <c:ptCount val="25"/>
                <c:pt idx="0">
                  <c:v>0.11999999999999998</c:v>
                </c:pt>
                <c:pt idx="1">
                  <c:v>0.10999999999999999</c:v>
                </c:pt>
                <c:pt idx="2">
                  <c:v>9.9999999999999992E-2</c:v>
                </c:pt>
                <c:pt idx="3">
                  <c:v>0.09</c:v>
                </c:pt>
                <c:pt idx="4">
                  <c:v>0.08</c:v>
                </c:pt>
                <c:pt idx="5">
                  <c:v>7.0000000000000007E-2</c:v>
                </c:pt>
                <c:pt idx="6">
                  <c:v>6.0000000000000005E-2</c:v>
                </c:pt>
                <c:pt idx="7">
                  <c:v>0.05</c:v>
                </c:pt>
                <c:pt idx="8">
                  <c:v>0.04</c:v>
                </c:pt>
                <c:pt idx="9">
                  <c:v>0.03</c:v>
                </c:pt>
                <c:pt idx="10">
                  <c:v>0.02</c:v>
                </c:pt>
                <c:pt idx="11">
                  <c:v>0.01</c:v>
                </c:pt>
                <c:pt idx="12">
                  <c:v>0</c:v>
                </c:pt>
                <c:pt idx="13">
                  <c:v>-0.01</c:v>
                </c:pt>
                <c:pt idx="14">
                  <c:v>-0.02</c:v>
                </c:pt>
                <c:pt idx="15">
                  <c:v>-0.03</c:v>
                </c:pt>
                <c:pt idx="16">
                  <c:v>-0.04</c:v>
                </c:pt>
                <c:pt idx="17">
                  <c:v>-0.05</c:v>
                </c:pt>
                <c:pt idx="18">
                  <c:v>-6.0000000000000005E-2</c:v>
                </c:pt>
                <c:pt idx="19">
                  <c:v>-7.0000000000000007E-2</c:v>
                </c:pt>
                <c:pt idx="20">
                  <c:v>-0.08</c:v>
                </c:pt>
                <c:pt idx="21">
                  <c:v>-0.09</c:v>
                </c:pt>
                <c:pt idx="22">
                  <c:v>-9.9999999999999992E-2</c:v>
                </c:pt>
                <c:pt idx="23">
                  <c:v>-0.10999999999999999</c:v>
                </c:pt>
                <c:pt idx="24">
                  <c:v>-0.11999999999999998</c:v>
                </c:pt>
              </c:numCache>
            </c:numRef>
          </c:xVal>
          <c:yVal>
            <c:numRef>
              <c:f>'NOZLBZLB EXAMPLE WITH CHART FIN'!$BI$196:$BI$220</c:f>
              <c:numCache>
                <c:formatCode>0.0%</c:formatCode>
                <c:ptCount val="25"/>
                <c:pt idx="0">
                  <c:v>9.9999999999999992E-2</c:v>
                </c:pt>
                <c:pt idx="1">
                  <c:v>9.3333333333333324E-2</c:v>
                </c:pt>
                <c:pt idx="2">
                  <c:v>8.6666666666666656E-2</c:v>
                </c:pt>
                <c:pt idx="3">
                  <c:v>0.08</c:v>
                </c:pt>
                <c:pt idx="4">
                  <c:v>7.3333333333333334E-2</c:v>
                </c:pt>
                <c:pt idx="5">
                  <c:v>6.6666666666666666E-2</c:v>
                </c:pt>
                <c:pt idx="6">
                  <c:v>0.06</c:v>
                </c:pt>
                <c:pt idx="7">
                  <c:v>5.333333333333333E-2</c:v>
                </c:pt>
                <c:pt idx="8">
                  <c:v>4.6666666666666662E-2</c:v>
                </c:pt>
                <c:pt idx="9">
                  <c:v>3.9999999999999994E-2</c:v>
                </c:pt>
                <c:pt idx="10">
                  <c:v>3.3333333333333333E-2</c:v>
                </c:pt>
                <c:pt idx="11">
                  <c:v>2.6666666666666665E-2</c:v>
                </c:pt>
                <c:pt idx="12" formatCode="0.00%">
                  <c:v>0.02</c:v>
                </c:pt>
                <c:pt idx="13">
                  <c:v>1.3333333333333334E-2</c:v>
                </c:pt>
                <c:pt idx="14">
                  <c:v>6.666666666666668E-3</c:v>
                </c:pt>
                <c:pt idx="15">
                  <c:v>3.4694469519536142E-18</c:v>
                </c:pt>
                <c:pt idx="16">
                  <c:v>-6.6666666666666645E-3</c:v>
                </c:pt>
                <c:pt idx="17">
                  <c:v>-3.333333333333334E-3</c:v>
                </c:pt>
                <c:pt idx="18">
                  <c:v>0</c:v>
                </c:pt>
                <c:pt idx="19">
                  <c:v>3.333333333333334E-3</c:v>
                </c:pt>
                <c:pt idx="20">
                  <c:v>6.6666666666666645E-3</c:v>
                </c:pt>
                <c:pt idx="21">
                  <c:v>9.9999999999999985E-3</c:v>
                </c:pt>
                <c:pt idx="22">
                  <c:v>1.3333333333333326E-2</c:v>
                </c:pt>
                <c:pt idx="23">
                  <c:v>1.6666666666666659E-2</c:v>
                </c:pt>
                <c:pt idx="24">
                  <c:v>1.9999999999999993E-2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129B-446E-9C17-BA52B822C330}"/>
            </c:ext>
          </c:extLst>
        </c:ser>
        <c:ser>
          <c:idx val="6"/>
          <c:order val="6"/>
          <c:spPr>
            <a:ln w="1270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'NOZLBZLB EXAMPLE WITH CHART FIN'!$AC$232:$AC$233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'NOZLBZLB EXAMPLE WITH CHART FIN'!$AD$232:$AD$233</c:f>
              <c:numCache>
                <c:formatCode>0.0%</c:formatCode>
                <c:ptCount val="2"/>
                <c:pt idx="0" formatCode="General">
                  <c:v>-0.1</c:v>
                </c:pt>
                <c:pt idx="1">
                  <c:v>0.02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129B-446E-9C17-BA52B822C330}"/>
            </c:ext>
          </c:extLst>
        </c:ser>
        <c:ser>
          <c:idx val="7"/>
          <c:order val="7"/>
          <c:spPr>
            <a:ln w="1270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'NOZLBZLB EXAMPLE WITH CHART FIN'!$AF$232:$AF$233</c:f>
              <c:numCache>
                <c:formatCode>0.0%</c:formatCode>
                <c:ptCount val="2"/>
                <c:pt idx="0" formatCode="General">
                  <c:v>-0.12</c:v>
                </c:pt>
                <c:pt idx="1">
                  <c:v>0</c:v>
                </c:pt>
              </c:numCache>
            </c:numRef>
          </c:xVal>
          <c:yVal>
            <c:numRef>
              <c:f>'NOZLBZLB EXAMPLE WITH CHART FIN'!$AG$232:$AG$233</c:f>
              <c:numCache>
                <c:formatCode>0.0%</c:formatCode>
                <c:ptCount val="2"/>
                <c:pt idx="0">
                  <c:v>0.02</c:v>
                </c:pt>
                <c:pt idx="1">
                  <c:v>0.02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129B-446E-9C17-BA52B822C330}"/>
            </c:ext>
          </c:extLst>
        </c:ser>
        <c:ser>
          <c:idx val="8"/>
          <c:order val="8"/>
          <c:tx>
            <c:strRef>
              <c:f>'NOZLBZLB EXAMPLE WITH CHART FIN'!$AC$230</c:f>
              <c:strCache>
                <c:ptCount val="1"/>
                <c:pt idx="0">
                  <c:v>base</c:v>
                </c:pt>
              </c:strCache>
            </c:strRef>
          </c:tx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29B-446E-9C17-BA52B822C33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'NOZLBZLB EXAMPLE WITH CHART FIN'!$AI$232:$AI$233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'NOZLBZLB EXAMPLE WITH CHART FIN'!$AJ$232:$AJ$233</c:f>
              <c:numCache>
                <c:formatCode>0.000%</c:formatCode>
                <c:ptCount val="2"/>
                <c:pt idx="0" formatCode="0.0%">
                  <c:v>0.02</c:v>
                </c:pt>
                <c:pt idx="1">
                  <c:v>0.02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129B-446E-9C17-BA52B822C330}"/>
            </c:ext>
          </c:extLst>
        </c:ser>
        <c:ser>
          <c:idx val="9"/>
          <c:order val="9"/>
          <c:spPr>
            <a:ln w="1270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'NOZLBZLB EXAMPLE WITH CHART FIN'!$AC$238:$AC$239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'NOZLBZLB EXAMPLE WITH CHART FIN'!$AD$238:$AD$239</c:f>
              <c:numCache>
                <c:formatCode>0.0%</c:formatCode>
                <c:ptCount val="2"/>
                <c:pt idx="0" formatCode="General">
                  <c:v>-0.1</c:v>
                </c:pt>
                <c:pt idx="1">
                  <c:v>0.02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129B-446E-9C17-BA52B822C330}"/>
            </c:ext>
          </c:extLst>
        </c:ser>
        <c:ser>
          <c:idx val="10"/>
          <c:order val="10"/>
          <c:spPr>
            <a:ln w="1270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'NOZLBZLB EXAMPLE WITH CHART FIN'!$AF$238:$AF$239</c:f>
              <c:numCache>
                <c:formatCode>0.0%</c:formatCode>
                <c:ptCount val="2"/>
                <c:pt idx="0" formatCode="General">
                  <c:v>-0.12</c:v>
                </c:pt>
                <c:pt idx="1">
                  <c:v>0</c:v>
                </c:pt>
              </c:numCache>
            </c:numRef>
          </c:xVal>
          <c:yVal>
            <c:numRef>
              <c:f>'NOZLBZLB EXAMPLE WITH CHART FIN'!$AG$238:$AG$239</c:f>
              <c:numCache>
                <c:formatCode>0.0%</c:formatCode>
                <c:ptCount val="2"/>
                <c:pt idx="0">
                  <c:v>0.02</c:v>
                </c:pt>
                <c:pt idx="1">
                  <c:v>0.02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129B-446E-9C17-BA52B822C330}"/>
            </c:ext>
          </c:extLst>
        </c:ser>
        <c:ser>
          <c:idx val="11"/>
          <c:order val="11"/>
          <c:tx>
            <c:strRef>
              <c:f>'NOZLBZLB EXAMPLE WITH CHART FIN'!$AC$236</c:f>
              <c:strCache>
                <c:ptCount val="1"/>
                <c:pt idx="0">
                  <c:v>(i)</c:v>
                </c:pt>
              </c:strCache>
            </c:strRef>
          </c:tx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29B-446E-9C17-BA52B822C330}"/>
                </c:ext>
              </c:extLst>
            </c:dLbl>
            <c:dLbl>
              <c:idx val="1"/>
              <c:layout>
                <c:manualLayout>
                  <c:x val="-1.7378719656185697E-2"/>
                  <c:y val="-2.7475204727998671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29B-446E-9C17-BA52B822C33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'NOZLBZLB EXAMPLE WITH CHART FIN'!$AI$238:$AI$239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'NOZLBZLB EXAMPLE WITH CHART FIN'!$AJ$238:$AJ$239</c:f>
              <c:numCache>
                <c:formatCode>0.0%</c:formatCode>
                <c:ptCount val="2"/>
                <c:pt idx="0">
                  <c:v>0.02</c:v>
                </c:pt>
                <c:pt idx="1">
                  <c:v>0.02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129B-446E-9C17-BA52B822C330}"/>
            </c:ext>
          </c:extLst>
        </c:ser>
        <c:ser>
          <c:idx val="12"/>
          <c:order val="12"/>
          <c:spPr>
            <a:ln w="12700"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'NOZLBZLB EXAMPLE WITH CHART FIN'!$AC$244:$AC$245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'NOZLBZLB EXAMPLE WITH CHART FIN'!$AD$244:$AD$245</c:f>
              <c:numCache>
                <c:formatCode>0.0%</c:formatCode>
                <c:ptCount val="2"/>
                <c:pt idx="0" formatCode="General">
                  <c:v>-0.1</c:v>
                </c:pt>
                <c:pt idx="1">
                  <c:v>0.02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129B-446E-9C17-BA52B822C330}"/>
            </c:ext>
          </c:extLst>
        </c:ser>
        <c:ser>
          <c:idx val="13"/>
          <c:order val="13"/>
          <c:spPr>
            <a:ln w="12700">
              <a:solidFill>
                <a:prstClr val="black"/>
              </a:solidFill>
              <a:prstDash val="sysDot"/>
            </a:ln>
          </c:spPr>
          <c:marker>
            <c:symbol val="none"/>
          </c:marker>
          <c:xVal>
            <c:numRef>
              <c:f>'NOZLBZLB EXAMPLE WITH CHART FIN'!$AF$244:$AF$245</c:f>
              <c:numCache>
                <c:formatCode>0.0%</c:formatCode>
                <c:ptCount val="2"/>
                <c:pt idx="0" formatCode="General">
                  <c:v>-0.12</c:v>
                </c:pt>
                <c:pt idx="1">
                  <c:v>0</c:v>
                </c:pt>
              </c:numCache>
            </c:numRef>
          </c:xVal>
          <c:yVal>
            <c:numRef>
              <c:f>'NOZLBZLB EXAMPLE WITH CHART FIN'!$AG$244:$AG$245</c:f>
              <c:numCache>
                <c:formatCode>0.0%</c:formatCode>
                <c:ptCount val="2"/>
                <c:pt idx="0">
                  <c:v>0.02</c:v>
                </c:pt>
                <c:pt idx="1">
                  <c:v>0.02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129B-446E-9C17-BA52B822C330}"/>
            </c:ext>
          </c:extLst>
        </c:ser>
        <c:ser>
          <c:idx val="14"/>
          <c:order val="14"/>
          <c:tx>
            <c:strRef>
              <c:f>'NOZLBZLB EXAMPLE WITH CHART FIN'!$AC$242</c:f>
              <c:strCache>
                <c:ptCount val="1"/>
                <c:pt idx="0">
                  <c:v>(ii)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2.5072324011571841E-2"/>
                  <c:y val="-1.2098158936467098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29B-446E-9C17-BA52B822C330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29B-446E-9C17-BA52B822C33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'NOZLBZLB EXAMPLE WITH CHART FIN'!$AI$244:$AI$245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'NOZLBZLB EXAMPLE WITH CHART FIN'!$AJ$244:$AJ$245</c:f>
              <c:numCache>
                <c:formatCode>0.0%</c:formatCode>
                <c:ptCount val="2"/>
                <c:pt idx="0">
                  <c:v>0.02</c:v>
                </c:pt>
                <c:pt idx="1">
                  <c:v>0.02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129B-446E-9C17-BA52B822C3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3227072"/>
        <c:axId val="433234520"/>
      </c:scatterChart>
      <c:valAx>
        <c:axId val="433227072"/>
        <c:scaling>
          <c:orientation val="minMax"/>
          <c:max val="5.0000000000000017E-2"/>
          <c:min val="-0.12000000000000002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Output gap (in percent of potential)</a:t>
                </a:r>
              </a:p>
            </c:rich>
          </c:tx>
          <c:layout>
            <c:manualLayout>
              <c:xMode val="edge"/>
              <c:yMode val="edge"/>
              <c:x val="0.38655374473539644"/>
              <c:y val="0.9272319150361425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3234520"/>
        <c:crossesAt val="-0.1"/>
        <c:crossBetween val="midCat"/>
      </c:valAx>
      <c:valAx>
        <c:axId val="433234520"/>
        <c:scaling>
          <c:orientation val="minMax"/>
          <c:max val="0.1"/>
          <c:min val="-0.1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Real intrest rate in percent</a:t>
                </a:r>
              </a:p>
            </c:rich>
          </c:tx>
          <c:layout>
            <c:manualLayout>
              <c:xMode val="edge"/>
              <c:yMode val="edge"/>
              <c:x val="2.7427186316134489E-2"/>
              <c:y val="0.2992489611895147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3227072"/>
        <c:crossesAt val="-0.15000000000000005"/>
        <c:crossBetween val="midCat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IS/RT Model 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914076529907446"/>
          <c:y val="9.7880055788005585E-2"/>
          <c:w val="0.8539927245936364"/>
          <c:h val="0.76377319424399104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'NOZLBZLB EXAMPLE WITH CHART FIN'!$Y$196:$Y$220</c:f>
              <c:numCache>
                <c:formatCode>0.0%</c:formatCode>
                <c:ptCount val="25"/>
                <c:pt idx="0">
                  <c:v>0.11999999999999998</c:v>
                </c:pt>
                <c:pt idx="1">
                  <c:v>0.10999999999999999</c:v>
                </c:pt>
                <c:pt idx="2">
                  <c:v>9.9999999999999992E-2</c:v>
                </c:pt>
                <c:pt idx="3">
                  <c:v>0.09</c:v>
                </c:pt>
                <c:pt idx="4">
                  <c:v>0.08</c:v>
                </c:pt>
                <c:pt idx="5">
                  <c:v>7.0000000000000007E-2</c:v>
                </c:pt>
                <c:pt idx="6">
                  <c:v>6.0000000000000005E-2</c:v>
                </c:pt>
                <c:pt idx="7">
                  <c:v>0.05</c:v>
                </c:pt>
                <c:pt idx="8">
                  <c:v>0.04</c:v>
                </c:pt>
                <c:pt idx="9">
                  <c:v>0.03</c:v>
                </c:pt>
                <c:pt idx="10">
                  <c:v>0.02</c:v>
                </c:pt>
                <c:pt idx="11">
                  <c:v>0.01</c:v>
                </c:pt>
                <c:pt idx="12">
                  <c:v>0</c:v>
                </c:pt>
                <c:pt idx="13">
                  <c:v>-0.01</c:v>
                </c:pt>
                <c:pt idx="14">
                  <c:v>-0.02</c:v>
                </c:pt>
                <c:pt idx="15">
                  <c:v>-0.03</c:v>
                </c:pt>
                <c:pt idx="16">
                  <c:v>-0.04</c:v>
                </c:pt>
                <c:pt idx="17">
                  <c:v>-0.05</c:v>
                </c:pt>
                <c:pt idx="18">
                  <c:v>-6.0000000000000005E-2</c:v>
                </c:pt>
                <c:pt idx="19">
                  <c:v>-7.0000000000000007E-2</c:v>
                </c:pt>
                <c:pt idx="20">
                  <c:v>-0.08</c:v>
                </c:pt>
                <c:pt idx="21">
                  <c:v>-0.09</c:v>
                </c:pt>
                <c:pt idx="22">
                  <c:v>-9.9999999999999992E-2</c:v>
                </c:pt>
                <c:pt idx="23">
                  <c:v>-0.10999999999999999</c:v>
                </c:pt>
                <c:pt idx="24">
                  <c:v>-0.11999999999999998</c:v>
                </c:pt>
              </c:numCache>
            </c:numRef>
          </c:xVal>
          <c:yVal>
            <c:numRef>
              <c:f>'NOZLBZLB EXAMPLE WITH CHART FIN'!$AA$196:$AA$220</c:f>
              <c:numCache>
                <c:formatCode>0.0%</c:formatCode>
                <c:ptCount val="25"/>
                <c:pt idx="4">
                  <c:v>-0.156</c:v>
                </c:pt>
                <c:pt idx="5">
                  <c:v>-0.13400000000000001</c:v>
                </c:pt>
                <c:pt idx="6">
                  <c:v>-0.112</c:v>
                </c:pt>
                <c:pt idx="7">
                  <c:v>-8.9999999999999983E-2</c:v>
                </c:pt>
                <c:pt idx="8">
                  <c:v>-6.7999999999999991E-2</c:v>
                </c:pt>
                <c:pt idx="9">
                  <c:v>-4.5999999999999985E-2</c:v>
                </c:pt>
                <c:pt idx="10">
                  <c:v>-2.3999999999999997E-2</c:v>
                </c:pt>
                <c:pt idx="11">
                  <c:v>-1.9999999999999983E-3</c:v>
                </c:pt>
                <c:pt idx="12">
                  <c:v>0.02</c:v>
                </c:pt>
                <c:pt idx="13">
                  <c:v>4.1999999999999996E-2</c:v>
                </c:pt>
                <c:pt idx="14">
                  <c:v>6.4000000000000001E-2</c:v>
                </c:pt>
                <c:pt idx="15">
                  <c:v>8.5999999999999993E-2</c:v>
                </c:pt>
                <c:pt idx="16">
                  <c:v>0.108</c:v>
                </c:pt>
                <c:pt idx="17">
                  <c:v>0.12999999999999998</c:v>
                </c:pt>
                <c:pt idx="18">
                  <c:v>0.152</c:v>
                </c:pt>
                <c:pt idx="19">
                  <c:v>0.17399999999999999</c:v>
                </c:pt>
                <c:pt idx="20">
                  <c:v>0.19599999999999998</c:v>
                </c:pt>
                <c:pt idx="21">
                  <c:v>0.21799999999999997</c:v>
                </c:pt>
                <c:pt idx="22">
                  <c:v>0.23999999999999994</c:v>
                </c:pt>
                <c:pt idx="23">
                  <c:v>0.26199999999999996</c:v>
                </c:pt>
                <c:pt idx="24">
                  <c:v>0.28399999999999992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06D-4CEE-BE70-574E4E14A89A}"/>
            </c:ext>
          </c:extLst>
        </c:ser>
        <c:ser>
          <c:idx val="1"/>
          <c:order val="1"/>
          <c:spPr>
            <a:ln w="19050" cap="rnd">
              <a:solidFill>
                <a:srgbClr val="C00000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'NOZLBZLB EXAMPLE WITH CHART FIN'!$Y$196:$Y$220</c:f>
              <c:numCache>
                <c:formatCode>0.0%</c:formatCode>
                <c:ptCount val="25"/>
                <c:pt idx="0">
                  <c:v>0.11999999999999998</c:v>
                </c:pt>
                <c:pt idx="1">
                  <c:v>0.10999999999999999</c:v>
                </c:pt>
                <c:pt idx="2">
                  <c:v>9.9999999999999992E-2</c:v>
                </c:pt>
                <c:pt idx="3">
                  <c:v>0.09</c:v>
                </c:pt>
                <c:pt idx="4">
                  <c:v>0.08</c:v>
                </c:pt>
                <c:pt idx="5">
                  <c:v>7.0000000000000007E-2</c:v>
                </c:pt>
                <c:pt idx="6">
                  <c:v>6.0000000000000005E-2</c:v>
                </c:pt>
                <c:pt idx="7">
                  <c:v>0.05</c:v>
                </c:pt>
                <c:pt idx="8">
                  <c:v>0.04</c:v>
                </c:pt>
                <c:pt idx="9">
                  <c:v>0.03</c:v>
                </c:pt>
                <c:pt idx="10">
                  <c:v>0.02</c:v>
                </c:pt>
                <c:pt idx="11">
                  <c:v>0.01</c:v>
                </c:pt>
                <c:pt idx="12">
                  <c:v>0</c:v>
                </c:pt>
                <c:pt idx="13">
                  <c:v>-0.01</c:v>
                </c:pt>
                <c:pt idx="14">
                  <c:v>-0.02</c:v>
                </c:pt>
                <c:pt idx="15">
                  <c:v>-0.03</c:v>
                </c:pt>
                <c:pt idx="16">
                  <c:v>-0.04</c:v>
                </c:pt>
                <c:pt idx="17">
                  <c:v>-0.05</c:v>
                </c:pt>
                <c:pt idx="18">
                  <c:v>-6.0000000000000005E-2</c:v>
                </c:pt>
                <c:pt idx="19">
                  <c:v>-7.0000000000000007E-2</c:v>
                </c:pt>
                <c:pt idx="20">
                  <c:v>-0.08</c:v>
                </c:pt>
                <c:pt idx="21">
                  <c:v>-0.09</c:v>
                </c:pt>
                <c:pt idx="22">
                  <c:v>-9.9999999999999992E-2</c:v>
                </c:pt>
                <c:pt idx="23">
                  <c:v>-0.10999999999999999</c:v>
                </c:pt>
                <c:pt idx="24">
                  <c:v>-0.11999999999999998</c:v>
                </c:pt>
              </c:numCache>
            </c:numRef>
          </c:xVal>
          <c:yVal>
            <c:numRef>
              <c:f>'NOZLBZLB EXAMPLE WITH CHART FIN'!$AB$196:$AB$220</c:f>
              <c:numCache>
                <c:formatCode>0.0%</c:formatCode>
                <c:ptCount val="25"/>
                <c:pt idx="4">
                  <c:v>-0.156</c:v>
                </c:pt>
                <c:pt idx="5">
                  <c:v>-0.13400000000000001</c:v>
                </c:pt>
                <c:pt idx="6">
                  <c:v>-0.112</c:v>
                </c:pt>
                <c:pt idx="7">
                  <c:v>-8.9999999999999983E-2</c:v>
                </c:pt>
                <c:pt idx="8">
                  <c:v>-6.7999999999999991E-2</c:v>
                </c:pt>
                <c:pt idx="9">
                  <c:v>-4.5999999999999985E-2</c:v>
                </c:pt>
                <c:pt idx="10">
                  <c:v>-2.3999999999999997E-2</c:v>
                </c:pt>
                <c:pt idx="11">
                  <c:v>-1.9999999999999983E-3</c:v>
                </c:pt>
                <c:pt idx="12">
                  <c:v>0.02</c:v>
                </c:pt>
                <c:pt idx="13">
                  <c:v>4.1999999999999996E-2</c:v>
                </c:pt>
                <c:pt idx="14">
                  <c:v>6.4000000000000001E-2</c:v>
                </c:pt>
                <c:pt idx="15">
                  <c:v>8.5999999999999993E-2</c:v>
                </c:pt>
                <c:pt idx="16">
                  <c:v>0.108</c:v>
                </c:pt>
                <c:pt idx="17">
                  <c:v>0.12999999999999998</c:v>
                </c:pt>
                <c:pt idx="18">
                  <c:v>0.152</c:v>
                </c:pt>
                <c:pt idx="19">
                  <c:v>0.17399999999999999</c:v>
                </c:pt>
                <c:pt idx="20">
                  <c:v>0.19599999999999998</c:v>
                </c:pt>
                <c:pt idx="21">
                  <c:v>0.21799999999999997</c:v>
                </c:pt>
                <c:pt idx="22">
                  <c:v>0.23999999999999994</c:v>
                </c:pt>
                <c:pt idx="23">
                  <c:v>0.26199999999999996</c:v>
                </c:pt>
                <c:pt idx="24">
                  <c:v>0.28399999999999992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06D-4CEE-BE70-574E4E14A89A}"/>
            </c:ext>
          </c:extLst>
        </c:ser>
        <c:ser>
          <c:idx val="2"/>
          <c:order val="2"/>
          <c:spPr>
            <a:ln w="19050" cap="rnd">
              <a:solidFill>
                <a:srgbClr val="C00000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'NOZLBZLB EXAMPLE WITH CHART FIN'!$Y$196:$Y$220</c:f>
              <c:numCache>
                <c:formatCode>0.0%</c:formatCode>
                <c:ptCount val="25"/>
                <c:pt idx="0">
                  <c:v>0.11999999999999998</c:v>
                </c:pt>
                <c:pt idx="1">
                  <c:v>0.10999999999999999</c:v>
                </c:pt>
                <c:pt idx="2">
                  <c:v>9.9999999999999992E-2</c:v>
                </c:pt>
                <c:pt idx="3">
                  <c:v>0.09</c:v>
                </c:pt>
                <c:pt idx="4">
                  <c:v>0.08</c:v>
                </c:pt>
                <c:pt idx="5">
                  <c:v>7.0000000000000007E-2</c:v>
                </c:pt>
                <c:pt idx="6">
                  <c:v>6.0000000000000005E-2</c:v>
                </c:pt>
                <c:pt idx="7">
                  <c:v>0.05</c:v>
                </c:pt>
                <c:pt idx="8">
                  <c:v>0.04</c:v>
                </c:pt>
                <c:pt idx="9">
                  <c:v>0.03</c:v>
                </c:pt>
                <c:pt idx="10">
                  <c:v>0.02</c:v>
                </c:pt>
                <c:pt idx="11">
                  <c:v>0.01</c:v>
                </c:pt>
                <c:pt idx="12">
                  <c:v>0</c:v>
                </c:pt>
                <c:pt idx="13">
                  <c:v>-0.01</c:v>
                </c:pt>
                <c:pt idx="14">
                  <c:v>-0.02</c:v>
                </c:pt>
                <c:pt idx="15">
                  <c:v>-0.03</c:v>
                </c:pt>
                <c:pt idx="16">
                  <c:v>-0.04</c:v>
                </c:pt>
                <c:pt idx="17">
                  <c:v>-0.05</c:v>
                </c:pt>
                <c:pt idx="18">
                  <c:v>-6.0000000000000005E-2</c:v>
                </c:pt>
                <c:pt idx="19">
                  <c:v>-7.0000000000000007E-2</c:v>
                </c:pt>
                <c:pt idx="20">
                  <c:v>-0.08</c:v>
                </c:pt>
                <c:pt idx="21">
                  <c:v>-0.09</c:v>
                </c:pt>
                <c:pt idx="22">
                  <c:v>-9.9999999999999992E-2</c:v>
                </c:pt>
                <c:pt idx="23">
                  <c:v>-0.10999999999999999</c:v>
                </c:pt>
                <c:pt idx="24">
                  <c:v>-0.11999999999999998</c:v>
                </c:pt>
              </c:numCache>
            </c:numRef>
          </c:xVal>
          <c:yVal>
            <c:numRef>
              <c:f>'NOZLBZLB EXAMPLE WITH CHART FIN'!$AC$196:$AC$220</c:f>
              <c:numCache>
                <c:formatCode>0.0%</c:formatCode>
                <c:ptCount val="25"/>
                <c:pt idx="4">
                  <c:v>-0.156</c:v>
                </c:pt>
                <c:pt idx="5">
                  <c:v>-0.13400000000000001</c:v>
                </c:pt>
                <c:pt idx="6">
                  <c:v>-0.112</c:v>
                </c:pt>
                <c:pt idx="7">
                  <c:v>-8.9999999999999983E-2</c:v>
                </c:pt>
                <c:pt idx="8">
                  <c:v>-6.7999999999999991E-2</c:v>
                </c:pt>
                <c:pt idx="9">
                  <c:v>-4.5999999999999985E-2</c:v>
                </c:pt>
                <c:pt idx="10">
                  <c:v>-2.3999999999999997E-2</c:v>
                </c:pt>
                <c:pt idx="11">
                  <c:v>-1.9999999999999983E-3</c:v>
                </c:pt>
                <c:pt idx="12">
                  <c:v>0.02</c:v>
                </c:pt>
                <c:pt idx="13">
                  <c:v>4.1999999999999996E-2</c:v>
                </c:pt>
                <c:pt idx="14">
                  <c:v>6.4000000000000001E-2</c:v>
                </c:pt>
                <c:pt idx="15">
                  <c:v>8.5999999999999993E-2</c:v>
                </c:pt>
                <c:pt idx="16">
                  <c:v>0.108</c:v>
                </c:pt>
                <c:pt idx="17">
                  <c:v>0.12999999999999998</c:v>
                </c:pt>
                <c:pt idx="18">
                  <c:v>0.152</c:v>
                </c:pt>
                <c:pt idx="19">
                  <c:v>0.17399999999999999</c:v>
                </c:pt>
                <c:pt idx="20">
                  <c:v>0.19599999999999998</c:v>
                </c:pt>
                <c:pt idx="21">
                  <c:v>0.21799999999999997</c:v>
                </c:pt>
                <c:pt idx="22">
                  <c:v>0.23999999999999994</c:v>
                </c:pt>
                <c:pt idx="23">
                  <c:v>0.26199999999999996</c:v>
                </c:pt>
                <c:pt idx="24">
                  <c:v>0.28399999999999992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06D-4CEE-BE70-574E4E14A89A}"/>
            </c:ext>
          </c:extLst>
        </c:ser>
        <c:ser>
          <c:idx val="3"/>
          <c:order val="3"/>
          <c:spPr>
            <a:ln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'NOZLBZLB EXAMPLE WITH CHART FIN'!$Y$196:$Y$220</c:f>
              <c:numCache>
                <c:formatCode>0.0%</c:formatCode>
                <c:ptCount val="25"/>
                <c:pt idx="0">
                  <c:v>0.11999999999999998</c:v>
                </c:pt>
                <c:pt idx="1">
                  <c:v>0.10999999999999999</c:v>
                </c:pt>
                <c:pt idx="2">
                  <c:v>9.9999999999999992E-2</c:v>
                </c:pt>
                <c:pt idx="3">
                  <c:v>0.09</c:v>
                </c:pt>
                <c:pt idx="4">
                  <c:v>0.08</c:v>
                </c:pt>
                <c:pt idx="5">
                  <c:v>7.0000000000000007E-2</c:v>
                </c:pt>
                <c:pt idx="6">
                  <c:v>6.0000000000000005E-2</c:v>
                </c:pt>
                <c:pt idx="7">
                  <c:v>0.05</c:v>
                </c:pt>
                <c:pt idx="8">
                  <c:v>0.04</c:v>
                </c:pt>
                <c:pt idx="9">
                  <c:v>0.03</c:v>
                </c:pt>
                <c:pt idx="10">
                  <c:v>0.02</c:v>
                </c:pt>
                <c:pt idx="11">
                  <c:v>0.01</c:v>
                </c:pt>
                <c:pt idx="12">
                  <c:v>0</c:v>
                </c:pt>
                <c:pt idx="13">
                  <c:v>-0.01</c:v>
                </c:pt>
                <c:pt idx="14">
                  <c:v>-0.02</c:v>
                </c:pt>
                <c:pt idx="15">
                  <c:v>-0.03</c:v>
                </c:pt>
                <c:pt idx="16">
                  <c:v>-0.04</c:v>
                </c:pt>
                <c:pt idx="17">
                  <c:v>-0.05</c:v>
                </c:pt>
                <c:pt idx="18">
                  <c:v>-6.0000000000000005E-2</c:v>
                </c:pt>
                <c:pt idx="19">
                  <c:v>-7.0000000000000007E-2</c:v>
                </c:pt>
                <c:pt idx="20">
                  <c:v>-0.08</c:v>
                </c:pt>
                <c:pt idx="21">
                  <c:v>-0.09</c:v>
                </c:pt>
                <c:pt idx="22">
                  <c:v>-9.9999999999999992E-2</c:v>
                </c:pt>
                <c:pt idx="23">
                  <c:v>-0.10999999999999999</c:v>
                </c:pt>
                <c:pt idx="24">
                  <c:v>-0.11999999999999998</c:v>
                </c:pt>
              </c:numCache>
            </c:numRef>
          </c:xVal>
          <c:yVal>
            <c:numRef>
              <c:f>'NOZLBZLB EXAMPLE WITH CHART FIN'!$BG$196:$BG$220</c:f>
              <c:numCache>
                <c:formatCode>0.0%</c:formatCode>
                <c:ptCount val="25"/>
                <c:pt idx="0">
                  <c:v>9.9999999999999992E-2</c:v>
                </c:pt>
                <c:pt idx="1">
                  <c:v>9.3333333333333324E-2</c:v>
                </c:pt>
                <c:pt idx="2">
                  <c:v>8.6666666666666656E-2</c:v>
                </c:pt>
                <c:pt idx="3">
                  <c:v>0.08</c:v>
                </c:pt>
                <c:pt idx="4">
                  <c:v>7.3333333333333334E-2</c:v>
                </c:pt>
                <c:pt idx="5">
                  <c:v>6.6666666666666666E-2</c:v>
                </c:pt>
                <c:pt idx="6">
                  <c:v>0.06</c:v>
                </c:pt>
                <c:pt idx="7">
                  <c:v>5.333333333333333E-2</c:v>
                </c:pt>
                <c:pt idx="8">
                  <c:v>4.6666666666666662E-2</c:v>
                </c:pt>
                <c:pt idx="9">
                  <c:v>3.9999999999999994E-2</c:v>
                </c:pt>
                <c:pt idx="10">
                  <c:v>3.3333333333333333E-2</c:v>
                </c:pt>
                <c:pt idx="11">
                  <c:v>2.6666666666666665E-2</c:v>
                </c:pt>
                <c:pt idx="12" formatCode="0.00%">
                  <c:v>0.02</c:v>
                </c:pt>
                <c:pt idx="13">
                  <c:v>1.3333333333333334E-2</c:v>
                </c:pt>
                <c:pt idx="14">
                  <c:v>6.666666666666668E-3</c:v>
                </c:pt>
                <c:pt idx="15">
                  <c:v>3.4694469519536142E-18</c:v>
                </c:pt>
                <c:pt idx="16">
                  <c:v>-6.6666666666666645E-3</c:v>
                </c:pt>
                <c:pt idx="17">
                  <c:v>-3.333333333333334E-3</c:v>
                </c:pt>
                <c:pt idx="18">
                  <c:v>0</c:v>
                </c:pt>
                <c:pt idx="19">
                  <c:v>3.333333333333334E-3</c:v>
                </c:pt>
                <c:pt idx="20">
                  <c:v>6.6666666666666645E-3</c:v>
                </c:pt>
                <c:pt idx="21">
                  <c:v>9.9999999999999985E-3</c:v>
                </c:pt>
                <c:pt idx="22">
                  <c:v>1.3333333333333326E-2</c:v>
                </c:pt>
                <c:pt idx="23">
                  <c:v>1.6666666666666659E-2</c:v>
                </c:pt>
                <c:pt idx="24">
                  <c:v>1.9999999999999993E-2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06D-4CEE-BE70-574E4E14A89A}"/>
            </c:ext>
          </c:extLst>
        </c:ser>
        <c:ser>
          <c:idx val="4"/>
          <c:order val="4"/>
          <c:spPr>
            <a:ln>
              <a:solidFill>
                <a:srgbClr val="0070C0"/>
              </a:solidFill>
              <a:prstDash val="sysDot"/>
            </a:ln>
          </c:spPr>
          <c:marker>
            <c:symbol val="none"/>
          </c:marker>
          <c:xVal>
            <c:numRef>
              <c:f>'NOZLBZLB EXAMPLE WITH CHART FIN'!$Y$196:$Y$220</c:f>
              <c:numCache>
                <c:formatCode>0.0%</c:formatCode>
                <c:ptCount val="25"/>
                <c:pt idx="0">
                  <c:v>0.11999999999999998</c:v>
                </c:pt>
                <c:pt idx="1">
                  <c:v>0.10999999999999999</c:v>
                </c:pt>
                <c:pt idx="2">
                  <c:v>9.9999999999999992E-2</c:v>
                </c:pt>
                <c:pt idx="3">
                  <c:v>0.09</c:v>
                </c:pt>
                <c:pt idx="4">
                  <c:v>0.08</c:v>
                </c:pt>
                <c:pt idx="5">
                  <c:v>7.0000000000000007E-2</c:v>
                </c:pt>
                <c:pt idx="6">
                  <c:v>6.0000000000000005E-2</c:v>
                </c:pt>
                <c:pt idx="7">
                  <c:v>0.05</c:v>
                </c:pt>
                <c:pt idx="8">
                  <c:v>0.04</c:v>
                </c:pt>
                <c:pt idx="9">
                  <c:v>0.03</c:v>
                </c:pt>
                <c:pt idx="10">
                  <c:v>0.02</c:v>
                </c:pt>
                <c:pt idx="11">
                  <c:v>0.01</c:v>
                </c:pt>
                <c:pt idx="12">
                  <c:v>0</c:v>
                </c:pt>
                <c:pt idx="13">
                  <c:v>-0.01</c:v>
                </c:pt>
                <c:pt idx="14">
                  <c:v>-0.02</c:v>
                </c:pt>
                <c:pt idx="15">
                  <c:v>-0.03</c:v>
                </c:pt>
                <c:pt idx="16">
                  <c:v>-0.04</c:v>
                </c:pt>
                <c:pt idx="17">
                  <c:v>-0.05</c:v>
                </c:pt>
                <c:pt idx="18">
                  <c:v>-6.0000000000000005E-2</c:v>
                </c:pt>
                <c:pt idx="19">
                  <c:v>-7.0000000000000007E-2</c:v>
                </c:pt>
                <c:pt idx="20">
                  <c:v>-0.08</c:v>
                </c:pt>
                <c:pt idx="21">
                  <c:v>-0.09</c:v>
                </c:pt>
                <c:pt idx="22">
                  <c:v>-9.9999999999999992E-2</c:v>
                </c:pt>
                <c:pt idx="23">
                  <c:v>-0.10999999999999999</c:v>
                </c:pt>
                <c:pt idx="24">
                  <c:v>-0.11999999999999998</c:v>
                </c:pt>
              </c:numCache>
            </c:numRef>
          </c:xVal>
          <c:yVal>
            <c:numRef>
              <c:f>'NOZLBZLB EXAMPLE WITH CHART FIN'!$BH$196:$BH$220</c:f>
              <c:numCache>
                <c:formatCode>0.0%</c:formatCode>
                <c:ptCount val="25"/>
                <c:pt idx="0">
                  <c:v>9.9999999999999992E-2</c:v>
                </c:pt>
                <c:pt idx="1">
                  <c:v>9.3333333333333324E-2</c:v>
                </c:pt>
                <c:pt idx="2">
                  <c:v>8.6666666666666656E-2</c:v>
                </c:pt>
                <c:pt idx="3">
                  <c:v>0.08</c:v>
                </c:pt>
                <c:pt idx="4">
                  <c:v>7.3333333333333334E-2</c:v>
                </c:pt>
                <c:pt idx="5">
                  <c:v>6.6666666666666666E-2</c:v>
                </c:pt>
                <c:pt idx="6">
                  <c:v>0.06</c:v>
                </c:pt>
                <c:pt idx="7">
                  <c:v>5.333333333333333E-2</c:v>
                </c:pt>
                <c:pt idx="8">
                  <c:v>4.6666666666666662E-2</c:v>
                </c:pt>
                <c:pt idx="9">
                  <c:v>3.9999999999999994E-2</c:v>
                </c:pt>
                <c:pt idx="10">
                  <c:v>3.3333333333333333E-2</c:v>
                </c:pt>
                <c:pt idx="11">
                  <c:v>2.6666666666666665E-2</c:v>
                </c:pt>
                <c:pt idx="12" formatCode="0.00%">
                  <c:v>0.02</c:v>
                </c:pt>
                <c:pt idx="13">
                  <c:v>1.3333333333333334E-2</c:v>
                </c:pt>
                <c:pt idx="14">
                  <c:v>6.666666666666668E-3</c:v>
                </c:pt>
                <c:pt idx="15">
                  <c:v>3.4694469519536142E-18</c:v>
                </c:pt>
                <c:pt idx="16">
                  <c:v>-6.6666666666666645E-3</c:v>
                </c:pt>
                <c:pt idx="17">
                  <c:v>-3.333333333333334E-3</c:v>
                </c:pt>
                <c:pt idx="18">
                  <c:v>0</c:v>
                </c:pt>
                <c:pt idx="19">
                  <c:v>3.333333333333334E-3</c:v>
                </c:pt>
                <c:pt idx="20">
                  <c:v>6.6666666666666645E-3</c:v>
                </c:pt>
                <c:pt idx="21">
                  <c:v>9.9999999999999985E-3</c:v>
                </c:pt>
                <c:pt idx="22">
                  <c:v>1.3333333333333326E-2</c:v>
                </c:pt>
                <c:pt idx="23">
                  <c:v>1.6666666666666659E-2</c:v>
                </c:pt>
                <c:pt idx="24">
                  <c:v>1.9999999999999993E-2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606D-4CEE-BE70-574E4E14A89A}"/>
            </c:ext>
          </c:extLst>
        </c:ser>
        <c:ser>
          <c:idx val="5"/>
          <c:order val="5"/>
          <c:spPr>
            <a:ln>
              <a:solidFill>
                <a:srgbClr val="0070C0"/>
              </a:solidFill>
              <a:prstDash val="sysDash"/>
            </a:ln>
          </c:spPr>
          <c:marker>
            <c:symbol val="none"/>
          </c:marker>
          <c:xVal>
            <c:numRef>
              <c:f>'NOZLBZLB EXAMPLE WITH CHART FIN'!$Y$196:$Y$220</c:f>
              <c:numCache>
                <c:formatCode>0.0%</c:formatCode>
                <c:ptCount val="25"/>
                <c:pt idx="0">
                  <c:v>0.11999999999999998</c:v>
                </c:pt>
                <c:pt idx="1">
                  <c:v>0.10999999999999999</c:v>
                </c:pt>
                <c:pt idx="2">
                  <c:v>9.9999999999999992E-2</c:v>
                </c:pt>
                <c:pt idx="3">
                  <c:v>0.09</c:v>
                </c:pt>
                <c:pt idx="4">
                  <c:v>0.08</c:v>
                </c:pt>
                <c:pt idx="5">
                  <c:v>7.0000000000000007E-2</c:v>
                </c:pt>
                <c:pt idx="6">
                  <c:v>6.0000000000000005E-2</c:v>
                </c:pt>
                <c:pt idx="7">
                  <c:v>0.05</c:v>
                </c:pt>
                <c:pt idx="8">
                  <c:v>0.04</c:v>
                </c:pt>
                <c:pt idx="9">
                  <c:v>0.03</c:v>
                </c:pt>
                <c:pt idx="10">
                  <c:v>0.02</c:v>
                </c:pt>
                <c:pt idx="11">
                  <c:v>0.01</c:v>
                </c:pt>
                <c:pt idx="12">
                  <c:v>0</c:v>
                </c:pt>
                <c:pt idx="13">
                  <c:v>-0.01</c:v>
                </c:pt>
                <c:pt idx="14">
                  <c:v>-0.02</c:v>
                </c:pt>
                <c:pt idx="15">
                  <c:v>-0.03</c:v>
                </c:pt>
                <c:pt idx="16">
                  <c:v>-0.04</c:v>
                </c:pt>
                <c:pt idx="17">
                  <c:v>-0.05</c:v>
                </c:pt>
                <c:pt idx="18">
                  <c:v>-6.0000000000000005E-2</c:v>
                </c:pt>
                <c:pt idx="19">
                  <c:v>-7.0000000000000007E-2</c:v>
                </c:pt>
                <c:pt idx="20">
                  <c:v>-0.08</c:v>
                </c:pt>
                <c:pt idx="21">
                  <c:v>-0.09</c:v>
                </c:pt>
                <c:pt idx="22">
                  <c:v>-9.9999999999999992E-2</c:v>
                </c:pt>
                <c:pt idx="23">
                  <c:v>-0.10999999999999999</c:v>
                </c:pt>
                <c:pt idx="24">
                  <c:v>-0.11999999999999998</c:v>
                </c:pt>
              </c:numCache>
            </c:numRef>
          </c:xVal>
          <c:yVal>
            <c:numRef>
              <c:f>'NOZLBZLB EXAMPLE WITH CHART FIN'!$BI$196:$BI$220</c:f>
              <c:numCache>
                <c:formatCode>0.0%</c:formatCode>
                <c:ptCount val="25"/>
                <c:pt idx="0">
                  <c:v>9.9999999999999992E-2</c:v>
                </c:pt>
                <c:pt idx="1">
                  <c:v>9.3333333333333324E-2</c:v>
                </c:pt>
                <c:pt idx="2">
                  <c:v>8.6666666666666656E-2</c:v>
                </c:pt>
                <c:pt idx="3">
                  <c:v>0.08</c:v>
                </c:pt>
                <c:pt idx="4">
                  <c:v>7.3333333333333334E-2</c:v>
                </c:pt>
                <c:pt idx="5">
                  <c:v>6.6666666666666666E-2</c:v>
                </c:pt>
                <c:pt idx="6">
                  <c:v>0.06</c:v>
                </c:pt>
                <c:pt idx="7">
                  <c:v>5.333333333333333E-2</c:v>
                </c:pt>
                <c:pt idx="8">
                  <c:v>4.6666666666666662E-2</c:v>
                </c:pt>
                <c:pt idx="9">
                  <c:v>3.9999999999999994E-2</c:v>
                </c:pt>
                <c:pt idx="10">
                  <c:v>3.3333333333333333E-2</c:v>
                </c:pt>
                <c:pt idx="11">
                  <c:v>2.6666666666666665E-2</c:v>
                </c:pt>
                <c:pt idx="12" formatCode="0.00%">
                  <c:v>0.02</c:v>
                </c:pt>
                <c:pt idx="13">
                  <c:v>1.3333333333333334E-2</c:v>
                </c:pt>
                <c:pt idx="14">
                  <c:v>6.666666666666668E-3</c:v>
                </c:pt>
                <c:pt idx="15">
                  <c:v>3.4694469519536142E-18</c:v>
                </c:pt>
                <c:pt idx="16">
                  <c:v>-6.6666666666666645E-3</c:v>
                </c:pt>
                <c:pt idx="17">
                  <c:v>-3.333333333333334E-3</c:v>
                </c:pt>
                <c:pt idx="18">
                  <c:v>0</c:v>
                </c:pt>
                <c:pt idx="19">
                  <c:v>3.333333333333334E-3</c:v>
                </c:pt>
                <c:pt idx="20">
                  <c:v>6.6666666666666645E-3</c:v>
                </c:pt>
                <c:pt idx="21">
                  <c:v>9.9999999999999985E-3</c:v>
                </c:pt>
                <c:pt idx="22">
                  <c:v>1.3333333333333326E-2</c:v>
                </c:pt>
                <c:pt idx="23">
                  <c:v>1.6666666666666659E-2</c:v>
                </c:pt>
                <c:pt idx="24">
                  <c:v>1.9999999999999993E-2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606D-4CEE-BE70-574E4E14A89A}"/>
            </c:ext>
          </c:extLst>
        </c:ser>
        <c:ser>
          <c:idx val="6"/>
          <c:order val="6"/>
          <c:spPr>
            <a:ln w="1270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'NOZLBZLB EXAMPLE WITH CHART FIN'!$AC$232:$AC$233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'NOZLBZLB EXAMPLE WITH CHART FIN'!$AD$232:$AD$233</c:f>
              <c:numCache>
                <c:formatCode>0.0%</c:formatCode>
                <c:ptCount val="2"/>
                <c:pt idx="0" formatCode="General">
                  <c:v>-0.1</c:v>
                </c:pt>
                <c:pt idx="1">
                  <c:v>0.02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606D-4CEE-BE70-574E4E14A89A}"/>
            </c:ext>
          </c:extLst>
        </c:ser>
        <c:ser>
          <c:idx val="7"/>
          <c:order val="7"/>
          <c:spPr>
            <a:ln w="1270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'NOZLBZLB EXAMPLE WITH CHART FIN'!$AF$232:$AF$233</c:f>
              <c:numCache>
                <c:formatCode>0.0%</c:formatCode>
                <c:ptCount val="2"/>
                <c:pt idx="0" formatCode="General">
                  <c:v>-0.12</c:v>
                </c:pt>
                <c:pt idx="1">
                  <c:v>0</c:v>
                </c:pt>
              </c:numCache>
            </c:numRef>
          </c:xVal>
          <c:yVal>
            <c:numRef>
              <c:f>'NOZLBZLB EXAMPLE WITH CHART FIN'!$AG$232:$AG$233</c:f>
              <c:numCache>
                <c:formatCode>0.0%</c:formatCode>
                <c:ptCount val="2"/>
                <c:pt idx="0">
                  <c:v>0.02</c:v>
                </c:pt>
                <c:pt idx="1">
                  <c:v>0.02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606D-4CEE-BE70-574E4E14A89A}"/>
            </c:ext>
          </c:extLst>
        </c:ser>
        <c:ser>
          <c:idx val="8"/>
          <c:order val="8"/>
          <c:tx>
            <c:strRef>
              <c:f>'NOZLBZLB EXAMPLE WITH CHART FIN'!$AC$230</c:f>
              <c:strCache>
                <c:ptCount val="1"/>
                <c:pt idx="0">
                  <c:v>base</c:v>
                </c:pt>
              </c:strCache>
            </c:strRef>
          </c:tx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06D-4CEE-BE70-574E4E14A89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'NOZLBZLB EXAMPLE WITH CHART FIN'!$AI$232:$AI$233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'NOZLBZLB EXAMPLE WITH CHART FIN'!$AJ$232:$AJ$233</c:f>
              <c:numCache>
                <c:formatCode>0.000%</c:formatCode>
                <c:ptCount val="2"/>
                <c:pt idx="0" formatCode="0.0%">
                  <c:v>0.02</c:v>
                </c:pt>
                <c:pt idx="1">
                  <c:v>0.02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606D-4CEE-BE70-574E4E14A89A}"/>
            </c:ext>
          </c:extLst>
        </c:ser>
        <c:ser>
          <c:idx val="9"/>
          <c:order val="9"/>
          <c:spPr>
            <a:ln w="1270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'NOZLBZLB EXAMPLE WITH CHART FIN'!$AC$238:$AC$239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'NOZLBZLB EXAMPLE WITH CHART FIN'!$AD$238:$AD$239</c:f>
              <c:numCache>
                <c:formatCode>0.0%</c:formatCode>
                <c:ptCount val="2"/>
                <c:pt idx="0" formatCode="General">
                  <c:v>-0.1</c:v>
                </c:pt>
                <c:pt idx="1">
                  <c:v>0.02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606D-4CEE-BE70-574E4E14A89A}"/>
            </c:ext>
          </c:extLst>
        </c:ser>
        <c:ser>
          <c:idx val="10"/>
          <c:order val="10"/>
          <c:spPr>
            <a:ln w="1270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'NOZLBZLB EXAMPLE WITH CHART FIN'!$AF$238:$AF$239</c:f>
              <c:numCache>
                <c:formatCode>0.0%</c:formatCode>
                <c:ptCount val="2"/>
                <c:pt idx="0" formatCode="General">
                  <c:v>-0.12</c:v>
                </c:pt>
                <c:pt idx="1">
                  <c:v>0</c:v>
                </c:pt>
              </c:numCache>
            </c:numRef>
          </c:xVal>
          <c:yVal>
            <c:numRef>
              <c:f>'NOZLBZLB EXAMPLE WITH CHART FIN'!$AG$238:$AG$239</c:f>
              <c:numCache>
                <c:formatCode>0.0%</c:formatCode>
                <c:ptCount val="2"/>
                <c:pt idx="0">
                  <c:v>0.02</c:v>
                </c:pt>
                <c:pt idx="1">
                  <c:v>0.02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606D-4CEE-BE70-574E4E14A89A}"/>
            </c:ext>
          </c:extLst>
        </c:ser>
        <c:ser>
          <c:idx val="11"/>
          <c:order val="11"/>
          <c:tx>
            <c:strRef>
              <c:f>'NOZLBZLB EXAMPLE WITH CHART FIN'!$AC$236</c:f>
              <c:strCache>
                <c:ptCount val="1"/>
                <c:pt idx="0">
                  <c:v>(i)</c:v>
                </c:pt>
              </c:strCache>
            </c:strRef>
          </c:tx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06D-4CEE-BE70-574E4E14A89A}"/>
                </c:ext>
              </c:extLst>
            </c:dLbl>
            <c:dLbl>
              <c:idx val="1"/>
              <c:layout>
                <c:manualLayout>
                  <c:x val="-1.7378719656185697E-2"/>
                  <c:y val="-2.7475204727998671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06D-4CEE-BE70-574E4E14A89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'NOZLBZLB EXAMPLE WITH CHART FIN'!$AI$238:$AI$239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'NOZLBZLB EXAMPLE WITH CHART FIN'!$AJ$238:$AJ$239</c:f>
              <c:numCache>
                <c:formatCode>0.0%</c:formatCode>
                <c:ptCount val="2"/>
                <c:pt idx="0">
                  <c:v>0.02</c:v>
                </c:pt>
                <c:pt idx="1">
                  <c:v>0.02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606D-4CEE-BE70-574E4E14A89A}"/>
            </c:ext>
          </c:extLst>
        </c:ser>
        <c:ser>
          <c:idx val="12"/>
          <c:order val="12"/>
          <c:spPr>
            <a:ln w="12700"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'NOZLBZLB EXAMPLE WITH CHART FIN'!$AC$244:$AC$245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'NOZLBZLB EXAMPLE WITH CHART FIN'!$AD$244:$AD$245</c:f>
              <c:numCache>
                <c:formatCode>0.0%</c:formatCode>
                <c:ptCount val="2"/>
                <c:pt idx="0" formatCode="General">
                  <c:v>-0.1</c:v>
                </c:pt>
                <c:pt idx="1">
                  <c:v>0.02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606D-4CEE-BE70-574E4E14A89A}"/>
            </c:ext>
          </c:extLst>
        </c:ser>
        <c:ser>
          <c:idx val="13"/>
          <c:order val="13"/>
          <c:spPr>
            <a:ln w="12700">
              <a:solidFill>
                <a:prstClr val="black"/>
              </a:solidFill>
              <a:prstDash val="sysDot"/>
            </a:ln>
          </c:spPr>
          <c:marker>
            <c:symbol val="none"/>
          </c:marker>
          <c:xVal>
            <c:numRef>
              <c:f>'NOZLBZLB EXAMPLE WITH CHART FIN'!$AF$244:$AF$245</c:f>
              <c:numCache>
                <c:formatCode>0.0%</c:formatCode>
                <c:ptCount val="2"/>
                <c:pt idx="0" formatCode="General">
                  <c:v>-0.12</c:v>
                </c:pt>
                <c:pt idx="1">
                  <c:v>0</c:v>
                </c:pt>
              </c:numCache>
            </c:numRef>
          </c:xVal>
          <c:yVal>
            <c:numRef>
              <c:f>'NOZLBZLB EXAMPLE WITH CHART FIN'!$AG$244:$AG$245</c:f>
              <c:numCache>
                <c:formatCode>0.0%</c:formatCode>
                <c:ptCount val="2"/>
                <c:pt idx="0">
                  <c:v>0.02</c:v>
                </c:pt>
                <c:pt idx="1">
                  <c:v>0.02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606D-4CEE-BE70-574E4E14A89A}"/>
            </c:ext>
          </c:extLst>
        </c:ser>
        <c:ser>
          <c:idx val="14"/>
          <c:order val="14"/>
          <c:tx>
            <c:strRef>
              <c:f>'NOZLBZLB EXAMPLE WITH CHART FIN'!$AC$242</c:f>
              <c:strCache>
                <c:ptCount val="1"/>
                <c:pt idx="0">
                  <c:v>(ii)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2.5072324011571841E-2"/>
                  <c:y val="-1.2098158936467098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606D-4CEE-BE70-574E4E14A89A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606D-4CEE-BE70-574E4E14A89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'NOZLBZLB EXAMPLE WITH CHART FIN'!$AI$244:$AI$245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'NOZLBZLB EXAMPLE WITH CHART FIN'!$AJ$244:$AJ$245</c:f>
              <c:numCache>
                <c:formatCode>0.0%</c:formatCode>
                <c:ptCount val="2"/>
                <c:pt idx="0">
                  <c:v>0.02</c:v>
                </c:pt>
                <c:pt idx="1">
                  <c:v>0.02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606D-4CEE-BE70-574E4E14A8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3227464"/>
        <c:axId val="433236088"/>
      </c:scatterChart>
      <c:valAx>
        <c:axId val="433227464"/>
        <c:scaling>
          <c:orientation val="minMax"/>
          <c:max val="5.0000000000000017E-2"/>
          <c:min val="-0.12000000000000002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Output gap (in percent of potential)</a:t>
                </a:r>
              </a:p>
            </c:rich>
          </c:tx>
          <c:layout>
            <c:manualLayout>
              <c:xMode val="edge"/>
              <c:yMode val="edge"/>
              <c:x val="0.38655374473539644"/>
              <c:y val="0.9272319150361425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3236088"/>
        <c:crossesAt val="-0.1"/>
        <c:crossBetween val="midCat"/>
      </c:valAx>
      <c:valAx>
        <c:axId val="433236088"/>
        <c:scaling>
          <c:orientation val="minMax"/>
          <c:max val="0.1"/>
          <c:min val="-0.1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Real intrest rate in percent</a:t>
                </a:r>
              </a:p>
            </c:rich>
          </c:tx>
          <c:layout>
            <c:manualLayout>
              <c:xMode val="edge"/>
              <c:yMode val="edge"/>
              <c:x val="2.7427186316134489E-2"/>
              <c:y val="0.2992489611895147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3227464"/>
        <c:crossesAt val="-0.15000000000000005"/>
        <c:crossBetween val="midCat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Phillips Curve 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914076529907446"/>
          <c:y val="9.7880055788005585E-2"/>
          <c:w val="0.85399272459363662"/>
          <c:h val="0.7637731942439917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xVal>
            <c:numRef>
              <c:f>'NOZLBZLB EXAMPLE WITH CHART FIN'!$Y$196:$Y$220</c:f>
              <c:numCache>
                <c:formatCode>0.0%</c:formatCode>
                <c:ptCount val="25"/>
                <c:pt idx="0">
                  <c:v>0.11999999999999998</c:v>
                </c:pt>
                <c:pt idx="1">
                  <c:v>0.10999999999999999</c:v>
                </c:pt>
                <c:pt idx="2">
                  <c:v>9.9999999999999992E-2</c:v>
                </c:pt>
                <c:pt idx="3">
                  <c:v>0.09</c:v>
                </c:pt>
                <c:pt idx="4">
                  <c:v>0.08</c:v>
                </c:pt>
                <c:pt idx="5">
                  <c:v>7.0000000000000007E-2</c:v>
                </c:pt>
                <c:pt idx="6">
                  <c:v>6.0000000000000005E-2</c:v>
                </c:pt>
                <c:pt idx="7">
                  <c:v>0.05</c:v>
                </c:pt>
                <c:pt idx="8">
                  <c:v>0.04</c:v>
                </c:pt>
                <c:pt idx="9">
                  <c:v>0.03</c:v>
                </c:pt>
                <c:pt idx="10">
                  <c:v>0.02</c:v>
                </c:pt>
                <c:pt idx="11">
                  <c:v>0.01</c:v>
                </c:pt>
                <c:pt idx="12">
                  <c:v>0</c:v>
                </c:pt>
                <c:pt idx="13">
                  <c:v>-0.01</c:v>
                </c:pt>
                <c:pt idx="14">
                  <c:v>-0.02</c:v>
                </c:pt>
                <c:pt idx="15">
                  <c:v>-0.03</c:v>
                </c:pt>
                <c:pt idx="16">
                  <c:v>-0.04</c:v>
                </c:pt>
                <c:pt idx="17">
                  <c:v>-0.05</c:v>
                </c:pt>
                <c:pt idx="18">
                  <c:v>-6.0000000000000005E-2</c:v>
                </c:pt>
                <c:pt idx="19">
                  <c:v>-7.0000000000000007E-2</c:v>
                </c:pt>
                <c:pt idx="20">
                  <c:v>-0.08</c:v>
                </c:pt>
                <c:pt idx="21">
                  <c:v>-0.09</c:v>
                </c:pt>
                <c:pt idx="22">
                  <c:v>-9.9999999999999992E-2</c:v>
                </c:pt>
                <c:pt idx="23">
                  <c:v>-0.10999999999999999</c:v>
                </c:pt>
                <c:pt idx="24">
                  <c:v>-0.11999999999999998</c:v>
                </c:pt>
              </c:numCache>
            </c:numRef>
          </c:xVal>
          <c:yVal>
            <c:numRef>
              <c:f>'NOZLBZLB EXAMPLE WITH CHART FIN'!$AE$196:$AE$220</c:f>
              <c:numCache>
                <c:formatCode>0.0%</c:formatCode>
                <c:ptCount val="25"/>
                <c:pt idx="0">
                  <c:v>0.06</c:v>
                </c:pt>
                <c:pt idx="1">
                  <c:v>5.6666666666666657E-2</c:v>
                </c:pt>
                <c:pt idx="2">
                  <c:v>5.333333333333333E-2</c:v>
                </c:pt>
                <c:pt idx="3">
                  <c:v>0.05</c:v>
                </c:pt>
                <c:pt idx="4">
                  <c:v>4.6666666666666662E-2</c:v>
                </c:pt>
                <c:pt idx="5">
                  <c:v>4.3333333333333335E-2</c:v>
                </c:pt>
                <c:pt idx="6">
                  <c:v>0.04</c:v>
                </c:pt>
                <c:pt idx="7">
                  <c:v>3.6666666666666667E-2</c:v>
                </c:pt>
                <c:pt idx="8">
                  <c:v>3.3333333333333333E-2</c:v>
                </c:pt>
                <c:pt idx="9">
                  <c:v>0.03</c:v>
                </c:pt>
                <c:pt idx="10">
                  <c:v>2.6666666666666665E-2</c:v>
                </c:pt>
                <c:pt idx="11">
                  <c:v>2.3333333333333334E-2</c:v>
                </c:pt>
                <c:pt idx="12">
                  <c:v>0.02</c:v>
                </c:pt>
                <c:pt idx="13">
                  <c:v>1.6666666666666666E-2</c:v>
                </c:pt>
                <c:pt idx="14">
                  <c:v>1.3333333333333334E-2</c:v>
                </c:pt>
                <c:pt idx="15">
                  <c:v>1.0000000000000002E-2</c:v>
                </c:pt>
                <c:pt idx="16">
                  <c:v>6.666666666666668E-3</c:v>
                </c:pt>
                <c:pt idx="17">
                  <c:v>3.333333333333334E-3</c:v>
                </c:pt>
                <c:pt idx="18">
                  <c:v>0</c:v>
                </c:pt>
                <c:pt idx="19">
                  <c:v>-3.333333333333334E-3</c:v>
                </c:pt>
                <c:pt idx="20">
                  <c:v>-6.6666666666666645E-3</c:v>
                </c:pt>
                <c:pt idx="21">
                  <c:v>-9.9999999999999985E-3</c:v>
                </c:pt>
                <c:pt idx="22">
                  <c:v>-1.3333333333333326E-2</c:v>
                </c:pt>
                <c:pt idx="23">
                  <c:v>-1.6666666666666659E-2</c:v>
                </c:pt>
                <c:pt idx="24">
                  <c:v>-1.9999999999999993E-2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AFC-466E-8D08-EB7D093E0A93}"/>
            </c:ext>
          </c:extLst>
        </c:ser>
        <c:ser>
          <c:idx val="1"/>
          <c:order val="1"/>
          <c:spPr>
            <a:ln w="19050" cap="rnd">
              <a:solidFill>
                <a:srgbClr val="00B050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'NOZLBZLB EXAMPLE WITH CHART FIN'!$Y$196:$Y$220</c:f>
              <c:numCache>
                <c:formatCode>0.0%</c:formatCode>
                <c:ptCount val="25"/>
                <c:pt idx="0">
                  <c:v>0.11999999999999998</c:v>
                </c:pt>
                <c:pt idx="1">
                  <c:v>0.10999999999999999</c:v>
                </c:pt>
                <c:pt idx="2">
                  <c:v>9.9999999999999992E-2</c:v>
                </c:pt>
                <c:pt idx="3">
                  <c:v>0.09</c:v>
                </c:pt>
                <c:pt idx="4">
                  <c:v>0.08</c:v>
                </c:pt>
                <c:pt idx="5">
                  <c:v>7.0000000000000007E-2</c:v>
                </c:pt>
                <c:pt idx="6">
                  <c:v>6.0000000000000005E-2</c:v>
                </c:pt>
                <c:pt idx="7">
                  <c:v>0.05</c:v>
                </c:pt>
                <c:pt idx="8">
                  <c:v>0.04</c:v>
                </c:pt>
                <c:pt idx="9">
                  <c:v>0.03</c:v>
                </c:pt>
                <c:pt idx="10">
                  <c:v>0.02</c:v>
                </c:pt>
                <c:pt idx="11">
                  <c:v>0.01</c:v>
                </c:pt>
                <c:pt idx="12">
                  <c:v>0</c:v>
                </c:pt>
                <c:pt idx="13">
                  <c:v>-0.01</c:v>
                </c:pt>
                <c:pt idx="14">
                  <c:v>-0.02</c:v>
                </c:pt>
                <c:pt idx="15">
                  <c:v>-0.03</c:v>
                </c:pt>
                <c:pt idx="16">
                  <c:v>-0.04</c:v>
                </c:pt>
                <c:pt idx="17">
                  <c:v>-0.05</c:v>
                </c:pt>
                <c:pt idx="18">
                  <c:v>-6.0000000000000005E-2</c:v>
                </c:pt>
                <c:pt idx="19">
                  <c:v>-7.0000000000000007E-2</c:v>
                </c:pt>
                <c:pt idx="20">
                  <c:v>-0.08</c:v>
                </c:pt>
                <c:pt idx="21">
                  <c:v>-0.09</c:v>
                </c:pt>
                <c:pt idx="22">
                  <c:v>-9.9999999999999992E-2</c:v>
                </c:pt>
                <c:pt idx="23">
                  <c:v>-0.10999999999999999</c:v>
                </c:pt>
                <c:pt idx="24">
                  <c:v>-0.11999999999999998</c:v>
                </c:pt>
              </c:numCache>
            </c:numRef>
          </c:xVal>
          <c:yVal>
            <c:numRef>
              <c:f>'NOZLBZLB EXAMPLE WITH CHART FIN'!$AF$196:$AF$220</c:f>
              <c:numCache>
                <c:formatCode>0.0%</c:formatCode>
                <c:ptCount val="25"/>
                <c:pt idx="0">
                  <c:v>0.06</c:v>
                </c:pt>
                <c:pt idx="1">
                  <c:v>5.6666666666666657E-2</c:v>
                </c:pt>
                <c:pt idx="2">
                  <c:v>5.333333333333333E-2</c:v>
                </c:pt>
                <c:pt idx="3">
                  <c:v>0.05</c:v>
                </c:pt>
                <c:pt idx="4">
                  <c:v>4.6666666666666662E-2</c:v>
                </c:pt>
                <c:pt idx="5">
                  <c:v>4.3333333333333335E-2</c:v>
                </c:pt>
                <c:pt idx="6">
                  <c:v>0.04</c:v>
                </c:pt>
                <c:pt idx="7">
                  <c:v>3.6666666666666667E-2</c:v>
                </c:pt>
                <c:pt idx="8">
                  <c:v>3.3333333333333333E-2</c:v>
                </c:pt>
                <c:pt idx="9">
                  <c:v>0.03</c:v>
                </c:pt>
                <c:pt idx="10">
                  <c:v>2.6666666666666665E-2</c:v>
                </c:pt>
                <c:pt idx="11">
                  <c:v>2.3333333333333334E-2</c:v>
                </c:pt>
                <c:pt idx="12">
                  <c:v>0.02</c:v>
                </c:pt>
                <c:pt idx="13">
                  <c:v>1.6666666666666666E-2</c:v>
                </c:pt>
                <c:pt idx="14">
                  <c:v>1.3333333333333334E-2</c:v>
                </c:pt>
                <c:pt idx="15">
                  <c:v>1.0000000000000002E-2</c:v>
                </c:pt>
                <c:pt idx="16">
                  <c:v>6.666666666666668E-3</c:v>
                </c:pt>
                <c:pt idx="17">
                  <c:v>3.333333333333334E-3</c:v>
                </c:pt>
                <c:pt idx="18">
                  <c:v>0</c:v>
                </c:pt>
                <c:pt idx="19">
                  <c:v>-3.333333333333334E-3</c:v>
                </c:pt>
                <c:pt idx="20">
                  <c:v>-6.6666666666666645E-3</c:v>
                </c:pt>
                <c:pt idx="21">
                  <c:v>-9.9999999999999985E-3</c:v>
                </c:pt>
                <c:pt idx="22">
                  <c:v>-1.3333333333333326E-2</c:v>
                </c:pt>
                <c:pt idx="23">
                  <c:v>-1.6666666666666659E-2</c:v>
                </c:pt>
                <c:pt idx="24">
                  <c:v>-1.9999999999999993E-2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AFC-466E-8D08-EB7D093E0A93}"/>
            </c:ext>
          </c:extLst>
        </c:ser>
        <c:ser>
          <c:idx val="2"/>
          <c:order val="2"/>
          <c:spPr>
            <a:ln w="19050" cap="rnd">
              <a:solidFill>
                <a:srgbClr val="00B050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'NOZLBZLB EXAMPLE WITH CHART FIN'!$Y$196:$Y$220</c:f>
              <c:numCache>
                <c:formatCode>0.0%</c:formatCode>
                <c:ptCount val="25"/>
                <c:pt idx="0">
                  <c:v>0.11999999999999998</c:v>
                </c:pt>
                <c:pt idx="1">
                  <c:v>0.10999999999999999</c:v>
                </c:pt>
                <c:pt idx="2">
                  <c:v>9.9999999999999992E-2</c:v>
                </c:pt>
                <c:pt idx="3">
                  <c:v>0.09</c:v>
                </c:pt>
                <c:pt idx="4">
                  <c:v>0.08</c:v>
                </c:pt>
                <c:pt idx="5">
                  <c:v>7.0000000000000007E-2</c:v>
                </c:pt>
                <c:pt idx="6">
                  <c:v>6.0000000000000005E-2</c:v>
                </c:pt>
                <c:pt idx="7">
                  <c:v>0.05</c:v>
                </c:pt>
                <c:pt idx="8">
                  <c:v>0.04</c:v>
                </c:pt>
                <c:pt idx="9">
                  <c:v>0.03</c:v>
                </c:pt>
                <c:pt idx="10">
                  <c:v>0.02</c:v>
                </c:pt>
                <c:pt idx="11">
                  <c:v>0.01</c:v>
                </c:pt>
                <c:pt idx="12">
                  <c:v>0</c:v>
                </c:pt>
                <c:pt idx="13">
                  <c:v>-0.01</c:v>
                </c:pt>
                <c:pt idx="14">
                  <c:v>-0.02</c:v>
                </c:pt>
                <c:pt idx="15">
                  <c:v>-0.03</c:v>
                </c:pt>
                <c:pt idx="16">
                  <c:v>-0.04</c:v>
                </c:pt>
                <c:pt idx="17">
                  <c:v>-0.05</c:v>
                </c:pt>
                <c:pt idx="18">
                  <c:v>-6.0000000000000005E-2</c:v>
                </c:pt>
                <c:pt idx="19">
                  <c:v>-7.0000000000000007E-2</c:v>
                </c:pt>
                <c:pt idx="20">
                  <c:v>-0.08</c:v>
                </c:pt>
                <c:pt idx="21">
                  <c:v>-0.09</c:v>
                </c:pt>
                <c:pt idx="22">
                  <c:v>-9.9999999999999992E-2</c:v>
                </c:pt>
                <c:pt idx="23">
                  <c:v>-0.10999999999999999</c:v>
                </c:pt>
                <c:pt idx="24">
                  <c:v>-0.11999999999999998</c:v>
                </c:pt>
              </c:numCache>
            </c:numRef>
          </c:xVal>
          <c:yVal>
            <c:numRef>
              <c:f>'NOZLBZLB EXAMPLE WITH CHART FIN'!$AG$196:$AG$220</c:f>
              <c:numCache>
                <c:formatCode>0.0%</c:formatCode>
                <c:ptCount val="25"/>
                <c:pt idx="0">
                  <c:v>0.06</c:v>
                </c:pt>
                <c:pt idx="1">
                  <c:v>5.6666666666666657E-2</c:v>
                </c:pt>
                <c:pt idx="2">
                  <c:v>5.333333333333333E-2</c:v>
                </c:pt>
                <c:pt idx="3">
                  <c:v>0.05</c:v>
                </c:pt>
                <c:pt idx="4">
                  <c:v>4.6666666666666662E-2</c:v>
                </c:pt>
                <c:pt idx="5">
                  <c:v>4.3333333333333335E-2</c:v>
                </c:pt>
                <c:pt idx="6">
                  <c:v>0.04</c:v>
                </c:pt>
                <c:pt idx="7">
                  <c:v>3.6666666666666667E-2</c:v>
                </c:pt>
                <c:pt idx="8">
                  <c:v>3.3333333333333333E-2</c:v>
                </c:pt>
                <c:pt idx="9">
                  <c:v>0.03</c:v>
                </c:pt>
                <c:pt idx="10">
                  <c:v>2.6666666666666665E-2</c:v>
                </c:pt>
                <c:pt idx="11">
                  <c:v>2.3333333333333334E-2</c:v>
                </c:pt>
                <c:pt idx="12">
                  <c:v>0.02</c:v>
                </c:pt>
                <c:pt idx="13">
                  <c:v>1.6666666666666666E-2</c:v>
                </c:pt>
                <c:pt idx="14">
                  <c:v>1.3333333333333334E-2</c:v>
                </c:pt>
                <c:pt idx="15">
                  <c:v>1.0000000000000002E-2</c:v>
                </c:pt>
                <c:pt idx="16">
                  <c:v>6.666666666666668E-3</c:v>
                </c:pt>
                <c:pt idx="17">
                  <c:v>3.333333333333334E-3</c:v>
                </c:pt>
                <c:pt idx="18">
                  <c:v>0</c:v>
                </c:pt>
                <c:pt idx="19">
                  <c:v>-3.333333333333334E-3</c:v>
                </c:pt>
                <c:pt idx="20">
                  <c:v>-6.6666666666666645E-3</c:v>
                </c:pt>
                <c:pt idx="21">
                  <c:v>-9.9999999999999985E-3</c:v>
                </c:pt>
                <c:pt idx="22">
                  <c:v>-1.3333333333333326E-2</c:v>
                </c:pt>
                <c:pt idx="23">
                  <c:v>-1.6666666666666659E-2</c:v>
                </c:pt>
                <c:pt idx="24">
                  <c:v>-1.9999999999999993E-2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AFC-466E-8D08-EB7D093E0A93}"/>
            </c:ext>
          </c:extLst>
        </c:ser>
        <c:ser>
          <c:idx val="3"/>
          <c:order val="3"/>
          <c:spPr>
            <a:ln w="12700"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'NOZLBZLB EXAMPLE WITH CHART FIN'!$AC$251:$AC$252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'NOZLBZLB EXAMPLE WITH CHART FIN'!$AD$251:$AD$252</c:f>
              <c:numCache>
                <c:formatCode>0.0%</c:formatCode>
                <c:ptCount val="2"/>
                <c:pt idx="0" formatCode="General">
                  <c:v>-0.1</c:v>
                </c:pt>
                <c:pt idx="1">
                  <c:v>0.02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AFC-466E-8D08-EB7D093E0A93}"/>
            </c:ext>
          </c:extLst>
        </c:ser>
        <c:ser>
          <c:idx val="4"/>
          <c:order val="4"/>
          <c:tx>
            <c:strRef>
              <c:f>'NOZLBZLB EXAMPLE WITH CHART FIN'!$AC$249</c:f>
              <c:strCache>
                <c:ptCount val="1"/>
                <c:pt idx="0">
                  <c:v>base</c:v>
                </c:pt>
              </c:strCache>
            </c:strRef>
          </c:tx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AFC-466E-8D08-EB7D093E0A9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'NOZLBZLB EXAMPLE WITH CHART FIN'!$AI$251:$AI$252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'NOZLBZLB EXAMPLE WITH CHART FIN'!$AJ$251:$AJ$252</c:f>
              <c:numCache>
                <c:formatCode>0.0%</c:formatCode>
                <c:ptCount val="2"/>
                <c:pt idx="0">
                  <c:v>0.02</c:v>
                </c:pt>
                <c:pt idx="1">
                  <c:v>0.02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6AFC-466E-8D08-EB7D093E0A93}"/>
            </c:ext>
          </c:extLst>
        </c:ser>
        <c:ser>
          <c:idx val="5"/>
          <c:order val="5"/>
          <c:spPr>
            <a:ln w="12700">
              <a:solidFill>
                <a:prstClr val="black"/>
              </a:solidFill>
              <a:prstDash val="sysDot"/>
            </a:ln>
          </c:spPr>
          <c:marker>
            <c:symbol val="none"/>
          </c:marker>
          <c:xVal>
            <c:numRef>
              <c:f>'NOZLBZLB EXAMPLE WITH CHART FIN'!$AF$251:$AF$252</c:f>
              <c:numCache>
                <c:formatCode>0.0%</c:formatCode>
                <c:ptCount val="2"/>
                <c:pt idx="0" formatCode="General">
                  <c:v>-0.12</c:v>
                </c:pt>
                <c:pt idx="1">
                  <c:v>0</c:v>
                </c:pt>
              </c:numCache>
            </c:numRef>
          </c:xVal>
          <c:yVal>
            <c:numRef>
              <c:f>'NOZLBZLB EXAMPLE WITH CHART FIN'!$AG$251:$AG$252</c:f>
              <c:numCache>
                <c:formatCode>0.0%</c:formatCode>
                <c:ptCount val="2"/>
                <c:pt idx="0">
                  <c:v>0.02</c:v>
                </c:pt>
                <c:pt idx="1">
                  <c:v>0.02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6AFC-466E-8D08-EB7D093E0A93}"/>
            </c:ext>
          </c:extLst>
        </c:ser>
        <c:ser>
          <c:idx val="6"/>
          <c:order val="6"/>
          <c:spPr>
            <a:ln w="12700">
              <a:solidFill>
                <a:prstClr val="black"/>
              </a:solidFill>
              <a:prstDash val="sysDot"/>
            </a:ln>
          </c:spPr>
          <c:marker>
            <c:symbol val="none"/>
          </c:marker>
          <c:xVal>
            <c:numRef>
              <c:f>'NOZLBZLB EXAMPLE WITH CHART FIN'!$AC$257:$AC$258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'NOZLBZLB EXAMPLE WITH CHART FIN'!$AD$257:$AD$258</c:f>
              <c:numCache>
                <c:formatCode>0.0%</c:formatCode>
                <c:ptCount val="2"/>
                <c:pt idx="0" formatCode="General">
                  <c:v>-0.1</c:v>
                </c:pt>
                <c:pt idx="1">
                  <c:v>0.02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6AFC-466E-8D08-EB7D093E0A93}"/>
            </c:ext>
          </c:extLst>
        </c:ser>
        <c:ser>
          <c:idx val="7"/>
          <c:order val="7"/>
          <c:spPr>
            <a:ln w="12700">
              <a:solidFill>
                <a:prstClr val="black"/>
              </a:solidFill>
              <a:prstDash val="sysDot"/>
            </a:ln>
          </c:spPr>
          <c:marker>
            <c:symbol val="none"/>
          </c:marker>
          <c:xVal>
            <c:numRef>
              <c:f>'NOZLBZLB EXAMPLE WITH CHART FIN'!$AF$257:$AF$258</c:f>
              <c:numCache>
                <c:formatCode>0.0%</c:formatCode>
                <c:ptCount val="2"/>
                <c:pt idx="0" formatCode="General">
                  <c:v>-0.12</c:v>
                </c:pt>
                <c:pt idx="1">
                  <c:v>0</c:v>
                </c:pt>
              </c:numCache>
            </c:numRef>
          </c:xVal>
          <c:yVal>
            <c:numRef>
              <c:f>'NOZLBZLB EXAMPLE WITH CHART FIN'!$AG$257:$AG$258</c:f>
              <c:numCache>
                <c:formatCode>0.0%</c:formatCode>
                <c:ptCount val="2"/>
                <c:pt idx="0">
                  <c:v>0.02</c:v>
                </c:pt>
                <c:pt idx="1">
                  <c:v>0.02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6AFC-466E-8D08-EB7D093E0A93}"/>
            </c:ext>
          </c:extLst>
        </c:ser>
        <c:ser>
          <c:idx val="8"/>
          <c:order val="8"/>
          <c:spPr>
            <a:ln w="12700"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'NOZLBZLB EXAMPLE WITH CHART FIN'!$AC$263:$AC$264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'NOZLBZLB EXAMPLE WITH CHART FIN'!$AD$263:$AD$264</c:f>
              <c:numCache>
                <c:formatCode>0.0%</c:formatCode>
                <c:ptCount val="2"/>
                <c:pt idx="0" formatCode="General">
                  <c:v>-0.1</c:v>
                </c:pt>
                <c:pt idx="1">
                  <c:v>0.02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6AFC-466E-8D08-EB7D093E0A93}"/>
            </c:ext>
          </c:extLst>
        </c:ser>
        <c:ser>
          <c:idx val="9"/>
          <c:order val="9"/>
          <c:spPr>
            <a:ln w="12700"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'NOZLBZLB EXAMPLE WITH CHART FIN'!$AF$263:$AF$264</c:f>
              <c:numCache>
                <c:formatCode>0.0%</c:formatCode>
                <c:ptCount val="2"/>
                <c:pt idx="0" formatCode="General">
                  <c:v>-0.12</c:v>
                </c:pt>
                <c:pt idx="1">
                  <c:v>0</c:v>
                </c:pt>
              </c:numCache>
            </c:numRef>
          </c:xVal>
          <c:yVal>
            <c:numRef>
              <c:f>'NOZLBZLB EXAMPLE WITH CHART FIN'!$AG$263:$AG$264</c:f>
              <c:numCache>
                <c:formatCode>0.0%</c:formatCode>
                <c:ptCount val="2"/>
                <c:pt idx="0">
                  <c:v>0.02</c:v>
                </c:pt>
                <c:pt idx="1">
                  <c:v>0.02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6AFC-466E-8D08-EB7D093E0A93}"/>
            </c:ext>
          </c:extLst>
        </c:ser>
        <c:ser>
          <c:idx val="10"/>
          <c:order val="10"/>
          <c:tx>
            <c:strRef>
              <c:f>'NOZLBZLB EXAMPLE WITH CHART FIN'!$AC$261</c:f>
              <c:strCache>
                <c:ptCount val="1"/>
                <c:pt idx="0">
                  <c:v>(ii)</c:v>
                </c:pt>
              </c:strCache>
            </c:strRef>
          </c:tx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AFC-466E-8D08-EB7D093E0A93}"/>
                </c:ext>
              </c:extLst>
            </c:dLbl>
            <c:dLbl>
              <c:idx val="1"/>
              <c:layout>
                <c:manualLayout>
                  <c:x val="-1.5429122468659599E-2"/>
                  <c:y val="9.0736213632580231E-3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AFC-466E-8D08-EB7D093E0A9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'NOZLBZLB EXAMPLE WITH CHART FIN'!$AI$263:$AI$264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'NOZLBZLB EXAMPLE WITH CHART FIN'!$AJ$263:$AJ$264</c:f>
              <c:numCache>
                <c:formatCode>0.0%</c:formatCode>
                <c:ptCount val="2"/>
                <c:pt idx="0">
                  <c:v>0.02</c:v>
                </c:pt>
                <c:pt idx="1">
                  <c:v>0.02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6AFC-466E-8D08-EB7D093E0A93}"/>
            </c:ext>
          </c:extLst>
        </c:ser>
        <c:ser>
          <c:idx val="11"/>
          <c:order val="11"/>
          <c:tx>
            <c:strRef>
              <c:f>'NOZLBZLB EXAMPLE WITH CHART FIN'!$AC$255</c:f>
              <c:strCache>
                <c:ptCount val="1"/>
                <c:pt idx="0">
                  <c:v>(i)</c:v>
                </c:pt>
              </c:strCache>
            </c:strRef>
          </c:tx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6AFC-466E-8D08-EB7D093E0A93}"/>
                </c:ext>
              </c:extLst>
            </c:dLbl>
            <c:dLbl>
              <c:idx val="1"/>
              <c:layout>
                <c:manualLayout>
                  <c:x val="-3.2786885245901641E-2"/>
                  <c:y val="-2.4196323635354677E-2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AFC-466E-8D08-EB7D093E0A9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'NOZLBZLB EXAMPLE WITH CHART FIN'!$AI$257:$AI$258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'NOZLBZLB EXAMPLE WITH CHART FIN'!$AJ$257:$AJ$258</c:f>
              <c:numCache>
                <c:formatCode>0.0%</c:formatCode>
                <c:ptCount val="2"/>
                <c:pt idx="0">
                  <c:v>0.02</c:v>
                </c:pt>
                <c:pt idx="1">
                  <c:v>0.02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6AFC-466E-8D08-EB7D093E0A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3227856"/>
        <c:axId val="433232560"/>
      </c:scatterChart>
      <c:valAx>
        <c:axId val="433227856"/>
        <c:scaling>
          <c:orientation val="minMax"/>
          <c:max val="3.0000000000000006E-2"/>
          <c:min val="-3.0000000000000006E-2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Output gap (in percent of potential)</a:t>
                </a:r>
              </a:p>
            </c:rich>
          </c:tx>
          <c:layout>
            <c:manualLayout>
              <c:xMode val="edge"/>
              <c:yMode val="edge"/>
              <c:x val="0.38655374473539644"/>
              <c:y val="0.9272319150361425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3232560"/>
        <c:crossesAt val="-0.1"/>
        <c:crossBetween val="midCat"/>
      </c:valAx>
      <c:valAx>
        <c:axId val="433232560"/>
        <c:scaling>
          <c:orientation val="minMax"/>
          <c:max val="7.0000000000000007E-2"/>
          <c:min val="-1.0000000000000002E-2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Real intrest rate in percent</a:t>
                </a:r>
              </a:p>
            </c:rich>
          </c:tx>
          <c:layout>
            <c:manualLayout>
              <c:xMode val="edge"/>
              <c:yMode val="edge"/>
              <c:x val="2.7427186316134489E-2"/>
              <c:y val="0.2992489611895151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3227856"/>
        <c:crossesAt val="-0.15000000000000016"/>
        <c:crossBetween val="midCat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IS/RT Model 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914076529907446"/>
          <c:y val="9.7880055788005585E-2"/>
          <c:w val="0.8539927245936364"/>
          <c:h val="0.76377319424399104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'NOZLBZLB EXAMPLE WITH CHART FIN'!$Y$196:$Y$220</c:f>
              <c:numCache>
                <c:formatCode>0.0%</c:formatCode>
                <c:ptCount val="25"/>
                <c:pt idx="0">
                  <c:v>0.11999999999999998</c:v>
                </c:pt>
                <c:pt idx="1">
                  <c:v>0.10999999999999999</c:v>
                </c:pt>
                <c:pt idx="2">
                  <c:v>9.9999999999999992E-2</c:v>
                </c:pt>
                <c:pt idx="3">
                  <c:v>0.09</c:v>
                </c:pt>
                <c:pt idx="4">
                  <c:v>0.08</c:v>
                </c:pt>
                <c:pt idx="5">
                  <c:v>7.0000000000000007E-2</c:v>
                </c:pt>
                <c:pt idx="6">
                  <c:v>6.0000000000000005E-2</c:v>
                </c:pt>
                <c:pt idx="7">
                  <c:v>0.05</c:v>
                </c:pt>
                <c:pt idx="8">
                  <c:v>0.04</c:v>
                </c:pt>
                <c:pt idx="9">
                  <c:v>0.03</c:v>
                </c:pt>
                <c:pt idx="10">
                  <c:v>0.02</c:v>
                </c:pt>
                <c:pt idx="11">
                  <c:v>0.01</c:v>
                </c:pt>
                <c:pt idx="12">
                  <c:v>0</c:v>
                </c:pt>
                <c:pt idx="13">
                  <c:v>-0.01</c:v>
                </c:pt>
                <c:pt idx="14">
                  <c:v>-0.02</c:v>
                </c:pt>
                <c:pt idx="15">
                  <c:v>-0.03</c:v>
                </c:pt>
                <c:pt idx="16">
                  <c:v>-0.04</c:v>
                </c:pt>
                <c:pt idx="17">
                  <c:v>-0.05</c:v>
                </c:pt>
                <c:pt idx="18">
                  <c:v>-6.0000000000000005E-2</c:v>
                </c:pt>
                <c:pt idx="19">
                  <c:v>-7.0000000000000007E-2</c:v>
                </c:pt>
                <c:pt idx="20">
                  <c:v>-0.08</c:v>
                </c:pt>
                <c:pt idx="21">
                  <c:v>-0.09</c:v>
                </c:pt>
                <c:pt idx="22">
                  <c:v>-9.9999999999999992E-2</c:v>
                </c:pt>
                <c:pt idx="23">
                  <c:v>-0.10999999999999999</c:v>
                </c:pt>
                <c:pt idx="24">
                  <c:v>-0.11999999999999998</c:v>
                </c:pt>
              </c:numCache>
            </c:numRef>
          </c:xVal>
          <c:yVal>
            <c:numRef>
              <c:f>'NOZLBZLB EXAMPLE WITH CHART FIN'!$AA$196:$AA$220</c:f>
              <c:numCache>
                <c:formatCode>0.0%</c:formatCode>
                <c:ptCount val="25"/>
                <c:pt idx="4">
                  <c:v>-0.156</c:v>
                </c:pt>
                <c:pt idx="5">
                  <c:v>-0.13400000000000001</c:v>
                </c:pt>
                <c:pt idx="6">
                  <c:v>-0.112</c:v>
                </c:pt>
                <c:pt idx="7">
                  <c:v>-8.9999999999999983E-2</c:v>
                </c:pt>
                <c:pt idx="8">
                  <c:v>-6.7999999999999991E-2</c:v>
                </c:pt>
                <c:pt idx="9">
                  <c:v>-4.5999999999999985E-2</c:v>
                </c:pt>
                <c:pt idx="10">
                  <c:v>-2.3999999999999997E-2</c:v>
                </c:pt>
                <c:pt idx="11">
                  <c:v>-1.9999999999999983E-3</c:v>
                </c:pt>
                <c:pt idx="12">
                  <c:v>0.02</c:v>
                </c:pt>
                <c:pt idx="13">
                  <c:v>4.1999999999999996E-2</c:v>
                </c:pt>
                <c:pt idx="14">
                  <c:v>6.4000000000000001E-2</c:v>
                </c:pt>
                <c:pt idx="15">
                  <c:v>8.5999999999999993E-2</c:v>
                </c:pt>
                <c:pt idx="16">
                  <c:v>0.108</c:v>
                </c:pt>
                <c:pt idx="17">
                  <c:v>0.12999999999999998</c:v>
                </c:pt>
                <c:pt idx="18">
                  <c:v>0.152</c:v>
                </c:pt>
                <c:pt idx="19">
                  <c:v>0.17399999999999999</c:v>
                </c:pt>
                <c:pt idx="20">
                  <c:v>0.19599999999999998</c:v>
                </c:pt>
                <c:pt idx="21">
                  <c:v>0.21799999999999997</c:v>
                </c:pt>
                <c:pt idx="22">
                  <c:v>0.23999999999999994</c:v>
                </c:pt>
                <c:pt idx="23">
                  <c:v>0.26199999999999996</c:v>
                </c:pt>
                <c:pt idx="24">
                  <c:v>0.28399999999999992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093-4B9F-BA24-8A20D80F451B}"/>
            </c:ext>
          </c:extLst>
        </c:ser>
        <c:ser>
          <c:idx val="1"/>
          <c:order val="1"/>
          <c:spPr>
            <a:ln w="19050" cap="rnd">
              <a:solidFill>
                <a:srgbClr val="C00000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'NOZLBZLB EXAMPLE WITH CHART FIN'!$Y$196:$Y$220</c:f>
              <c:numCache>
                <c:formatCode>0.0%</c:formatCode>
                <c:ptCount val="25"/>
                <c:pt idx="0">
                  <c:v>0.11999999999999998</c:v>
                </c:pt>
                <c:pt idx="1">
                  <c:v>0.10999999999999999</c:v>
                </c:pt>
                <c:pt idx="2">
                  <c:v>9.9999999999999992E-2</c:v>
                </c:pt>
                <c:pt idx="3">
                  <c:v>0.09</c:v>
                </c:pt>
                <c:pt idx="4">
                  <c:v>0.08</c:v>
                </c:pt>
                <c:pt idx="5">
                  <c:v>7.0000000000000007E-2</c:v>
                </c:pt>
                <c:pt idx="6">
                  <c:v>6.0000000000000005E-2</c:v>
                </c:pt>
                <c:pt idx="7">
                  <c:v>0.05</c:v>
                </c:pt>
                <c:pt idx="8">
                  <c:v>0.04</c:v>
                </c:pt>
                <c:pt idx="9">
                  <c:v>0.03</c:v>
                </c:pt>
                <c:pt idx="10">
                  <c:v>0.02</c:v>
                </c:pt>
                <c:pt idx="11">
                  <c:v>0.01</c:v>
                </c:pt>
                <c:pt idx="12">
                  <c:v>0</c:v>
                </c:pt>
                <c:pt idx="13">
                  <c:v>-0.01</c:v>
                </c:pt>
                <c:pt idx="14">
                  <c:v>-0.02</c:v>
                </c:pt>
                <c:pt idx="15">
                  <c:v>-0.03</c:v>
                </c:pt>
                <c:pt idx="16">
                  <c:v>-0.04</c:v>
                </c:pt>
                <c:pt idx="17">
                  <c:v>-0.05</c:v>
                </c:pt>
                <c:pt idx="18">
                  <c:v>-6.0000000000000005E-2</c:v>
                </c:pt>
                <c:pt idx="19">
                  <c:v>-7.0000000000000007E-2</c:v>
                </c:pt>
                <c:pt idx="20">
                  <c:v>-0.08</c:v>
                </c:pt>
                <c:pt idx="21">
                  <c:v>-0.09</c:v>
                </c:pt>
                <c:pt idx="22">
                  <c:v>-9.9999999999999992E-2</c:v>
                </c:pt>
                <c:pt idx="23">
                  <c:v>-0.10999999999999999</c:v>
                </c:pt>
                <c:pt idx="24">
                  <c:v>-0.11999999999999998</c:v>
                </c:pt>
              </c:numCache>
            </c:numRef>
          </c:xVal>
          <c:yVal>
            <c:numRef>
              <c:f>'NOZLBZLB EXAMPLE WITH CHART FIN'!$AB$196:$AB$220</c:f>
              <c:numCache>
                <c:formatCode>0.0%</c:formatCode>
                <c:ptCount val="25"/>
                <c:pt idx="4">
                  <c:v>-0.156</c:v>
                </c:pt>
                <c:pt idx="5">
                  <c:v>-0.13400000000000001</c:v>
                </c:pt>
                <c:pt idx="6">
                  <c:v>-0.112</c:v>
                </c:pt>
                <c:pt idx="7">
                  <c:v>-8.9999999999999983E-2</c:v>
                </c:pt>
                <c:pt idx="8">
                  <c:v>-6.7999999999999991E-2</c:v>
                </c:pt>
                <c:pt idx="9">
                  <c:v>-4.5999999999999985E-2</c:v>
                </c:pt>
                <c:pt idx="10">
                  <c:v>-2.3999999999999997E-2</c:v>
                </c:pt>
                <c:pt idx="11">
                  <c:v>-1.9999999999999983E-3</c:v>
                </c:pt>
                <c:pt idx="12">
                  <c:v>0.02</c:v>
                </c:pt>
                <c:pt idx="13">
                  <c:v>4.1999999999999996E-2</c:v>
                </c:pt>
                <c:pt idx="14">
                  <c:v>6.4000000000000001E-2</c:v>
                </c:pt>
                <c:pt idx="15">
                  <c:v>8.5999999999999993E-2</c:v>
                </c:pt>
                <c:pt idx="16">
                  <c:v>0.108</c:v>
                </c:pt>
                <c:pt idx="17">
                  <c:v>0.12999999999999998</c:v>
                </c:pt>
                <c:pt idx="18">
                  <c:v>0.152</c:v>
                </c:pt>
                <c:pt idx="19">
                  <c:v>0.17399999999999999</c:v>
                </c:pt>
                <c:pt idx="20">
                  <c:v>0.19599999999999998</c:v>
                </c:pt>
                <c:pt idx="21">
                  <c:v>0.21799999999999997</c:v>
                </c:pt>
                <c:pt idx="22">
                  <c:v>0.23999999999999994</c:v>
                </c:pt>
                <c:pt idx="23">
                  <c:v>0.26199999999999996</c:v>
                </c:pt>
                <c:pt idx="24">
                  <c:v>0.28399999999999992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093-4B9F-BA24-8A20D80F451B}"/>
            </c:ext>
          </c:extLst>
        </c:ser>
        <c:ser>
          <c:idx val="2"/>
          <c:order val="2"/>
          <c:spPr>
            <a:ln w="19050" cap="rnd">
              <a:solidFill>
                <a:srgbClr val="C00000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'NOZLBZLB EXAMPLE WITH CHART FIN'!$Y$196:$Y$220</c:f>
              <c:numCache>
                <c:formatCode>0.0%</c:formatCode>
                <c:ptCount val="25"/>
                <c:pt idx="0">
                  <c:v>0.11999999999999998</c:v>
                </c:pt>
                <c:pt idx="1">
                  <c:v>0.10999999999999999</c:v>
                </c:pt>
                <c:pt idx="2">
                  <c:v>9.9999999999999992E-2</c:v>
                </c:pt>
                <c:pt idx="3">
                  <c:v>0.09</c:v>
                </c:pt>
                <c:pt idx="4">
                  <c:v>0.08</c:v>
                </c:pt>
                <c:pt idx="5">
                  <c:v>7.0000000000000007E-2</c:v>
                </c:pt>
                <c:pt idx="6">
                  <c:v>6.0000000000000005E-2</c:v>
                </c:pt>
                <c:pt idx="7">
                  <c:v>0.05</c:v>
                </c:pt>
                <c:pt idx="8">
                  <c:v>0.04</c:v>
                </c:pt>
                <c:pt idx="9">
                  <c:v>0.03</c:v>
                </c:pt>
                <c:pt idx="10">
                  <c:v>0.02</c:v>
                </c:pt>
                <c:pt idx="11">
                  <c:v>0.01</c:v>
                </c:pt>
                <c:pt idx="12">
                  <c:v>0</c:v>
                </c:pt>
                <c:pt idx="13">
                  <c:v>-0.01</c:v>
                </c:pt>
                <c:pt idx="14">
                  <c:v>-0.02</c:v>
                </c:pt>
                <c:pt idx="15">
                  <c:v>-0.03</c:v>
                </c:pt>
                <c:pt idx="16">
                  <c:v>-0.04</c:v>
                </c:pt>
                <c:pt idx="17">
                  <c:v>-0.05</c:v>
                </c:pt>
                <c:pt idx="18">
                  <c:v>-6.0000000000000005E-2</c:v>
                </c:pt>
                <c:pt idx="19">
                  <c:v>-7.0000000000000007E-2</c:v>
                </c:pt>
                <c:pt idx="20">
                  <c:v>-0.08</c:v>
                </c:pt>
                <c:pt idx="21">
                  <c:v>-0.09</c:v>
                </c:pt>
                <c:pt idx="22">
                  <c:v>-9.9999999999999992E-2</c:v>
                </c:pt>
                <c:pt idx="23">
                  <c:v>-0.10999999999999999</c:v>
                </c:pt>
                <c:pt idx="24">
                  <c:v>-0.11999999999999998</c:v>
                </c:pt>
              </c:numCache>
            </c:numRef>
          </c:xVal>
          <c:yVal>
            <c:numRef>
              <c:f>'NOZLBZLB EXAMPLE WITH CHART FIN'!$AC$196:$AC$220</c:f>
              <c:numCache>
                <c:formatCode>0.0%</c:formatCode>
                <c:ptCount val="25"/>
                <c:pt idx="4">
                  <c:v>-0.156</c:v>
                </c:pt>
                <c:pt idx="5">
                  <c:v>-0.13400000000000001</c:v>
                </c:pt>
                <c:pt idx="6">
                  <c:v>-0.112</c:v>
                </c:pt>
                <c:pt idx="7">
                  <c:v>-8.9999999999999983E-2</c:v>
                </c:pt>
                <c:pt idx="8">
                  <c:v>-6.7999999999999991E-2</c:v>
                </c:pt>
                <c:pt idx="9">
                  <c:v>-4.5999999999999985E-2</c:v>
                </c:pt>
                <c:pt idx="10">
                  <c:v>-2.3999999999999997E-2</c:v>
                </c:pt>
                <c:pt idx="11">
                  <c:v>-1.9999999999999983E-3</c:v>
                </c:pt>
                <c:pt idx="12">
                  <c:v>0.02</c:v>
                </c:pt>
                <c:pt idx="13">
                  <c:v>4.1999999999999996E-2</c:v>
                </c:pt>
                <c:pt idx="14">
                  <c:v>6.4000000000000001E-2</c:v>
                </c:pt>
                <c:pt idx="15">
                  <c:v>8.5999999999999993E-2</c:v>
                </c:pt>
                <c:pt idx="16">
                  <c:v>0.108</c:v>
                </c:pt>
                <c:pt idx="17">
                  <c:v>0.12999999999999998</c:v>
                </c:pt>
                <c:pt idx="18">
                  <c:v>0.152</c:v>
                </c:pt>
                <c:pt idx="19">
                  <c:v>0.17399999999999999</c:v>
                </c:pt>
                <c:pt idx="20">
                  <c:v>0.19599999999999998</c:v>
                </c:pt>
                <c:pt idx="21">
                  <c:v>0.21799999999999997</c:v>
                </c:pt>
                <c:pt idx="22">
                  <c:v>0.23999999999999994</c:v>
                </c:pt>
                <c:pt idx="23">
                  <c:v>0.26199999999999996</c:v>
                </c:pt>
                <c:pt idx="24">
                  <c:v>0.28399999999999992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093-4B9F-BA24-8A20D80F451B}"/>
            </c:ext>
          </c:extLst>
        </c:ser>
        <c:ser>
          <c:idx val="3"/>
          <c:order val="3"/>
          <c:spPr>
            <a:ln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'NOZLBZLB EXAMPLE WITH CHART FIN'!$Y$196:$Y$220</c:f>
              <c:numCache>
                <c:formatCode>0.0%</c:formatCode>
                <c:ptCount val="25"/>
                <c:pt idx="0">
                  <c:v>0.11999999999999998</c:v>
                </c:pt>
                <c:pt idx="1">
                  <c:v>0.10999999999999999</c:v>
                </c:pt>
                <c:pt idx="2">
                  <c:v>9.9999999999999992E-2</c:v>
                </c:pt>
                <c:pt idx="3">
                  <c:v>0.09</c:v>
                </c:pt>
                <c:pt idx="4">
                  <c:v>0.08</c:v>
                </c:pt>
                <c:pt idx="5">
                  <c:v>7.0000000000000007E-2</c:v>
                </c:pt>
                <c:pt idx="6">
                  <c:v>6.0000000000000005E-2</c:v>
                </c:pt>
                <c:pt idx="7">
                  <c:v>0.05</c:v>
                </c:pt>
                <c:pt idx="8">
                  <c:v>0.04</c:v>
                </c:pt>
                <c:pt idx="9">
                  <c:v>0.03</c:v>
                </c:pt>
                <c:pt idx="10">
                  <c:v>0.02</c:v>
                </c:pt>
                <c:pt idx="11">
                  <c:v>0.01</c:v>
                </c:pt>
                <c:pt idx="12">
                  <c:v>0</c:v>
                </c:pt>
                <c:pt idx="13">
                  <c:v>-0.01</c:v>
                </c:pt>
                <c:pt idx="14">
                  <c:v>-0.02</c:v>
                </c:pt>
                <c:pt idx="15">
                  <c:v>-0.03</c:v>
                </c:pt>
                <c:pt idx="16">
                  <c:v>-0.04</c:v>
                </c:pt>
                <c:pt idx="17">
                  <c:v>-0.05</c:v>
                </c:pt>
                <c:pt idx="18">
                  <c:v>-6.0000000000000005E-2</c:v>
                </c:pt>
                <c:pt idx="19">
                  <c:v>-7.0000000000000007E-2</c:v>
                </c:pt>
                <c:pt idx="20">
                  <c:v>-0.08</c:v>
                </c:pt>
                <c:pt idx="21">
                  <c:v>-0.09</c:v>
                </c:pt>
                <c:pt idx="22">
                  <c:v>-9.9999999999999992E-2</c:v>
                </c:pt>
                <c:pt idx="23">
                  <c:v>-0.10999999999999999</c:v>
                </c:pt>
                <c:pt idx="24">
                  <c:v>-0.11999999999999998</c:v>
                </c:pt>
              </c:numCache>
            </c:numRef>
          </c:xVal>
          <c:yVal>
            <c:numRef>
              <c:f>'NOZLBZLB EXAMPLE WITH CHART FIN'!$BG$196:$BG$220</c:f>
              <c:numCache>
                <c:formatCode>0.0%</c:formatCode>
                <c:ptCount val="25"/>
                <c:pt idx="0">
                  <c:v>9.9999999999999992E-2</c:v>
                </c:pt>
                <c:pt idx="1">
                  <c:v>9.3333333333333324E-2</c:v>
                </c:pt>
                <c:pt idx="2">
                  <c:v>8.6666666666666656E-2</c:v>
                </c:pt>
                <c:pt idx="3">
                  <c:v>0.08</c:v>
                </c:pt>
                <c:pt idx="4">
                  <c:v>7.3333333333333334E-2</c:v>
                </c:pt>
                <c:pt idx="5">
                  <c:v>6.6666666666666666E-2</c:v>
                </c:pt>
                <c:pt idx="6">
                  <c:v>0.06</c:v>
                </c:pt>
                <c:pt idx="7">
                  <c:v>5.333333333333333E-2</c:v>
                </c:pt>
                <c:pt idx="8">
                  <c:v>4.6666666666666662E-2</c:v>
                </c:pt>
                <c:pt idx="9">
                  <c:v>3.9999999999999994E-2</c:v>
                </c:pt>
                <c:pt idx="10">
                  <c:v>3.3333333333333333E-2</c:v>
                </c:pt>
                <c:pt idx="11">
                  <c:v>2.6666666666666665E-2</c:v>
                </c:pt>
                <c:pt idx="12" formatCode="0.00%">
                  <c:v>0.02</c:v>
                </c:pt>
                <c:pt idx="13">
                  <c:v>1.3333333333333334E-2</c:v>
                </c:pt>
                <c:pt idx="14">
                  <c:v>6.666666666666668E-3</c:v>
                </c:pt>
                <c:pt idx="15">
                  <c:v>3.4694469519536142E-18</c:v>
                </c:pt>
                <c:pt idx="16">
                  <c:v>-6.6666666666666645E-3</c:v>
                </c:pt>
                <c:pt idx="17">
                  <c:v>-3.333333333333334E-3</c:v>
                </c:pt>
                <c:pt idx="18">
                  <c:v>0</c:v>
                </c:pt>
                <c:pt idx="19">
                  <c:v>3.333333333333334E-3</c:v>
                </c:pt>
                <c:pt idx="20">
                  <c:v>6.6666666666666645E-3</c:v>
                </c:pt>
                <c:pt idx="21">
                  <c:v>9.9999999999999985E-3</c:v>
                </c:pt>
                <c:pt idx="22">
                  <c:v>1.3333333333333326E-2</c:v>
                </c:pt>
                <c:pt idx="23">
                  <c:v>1.6666666666666659E-2</c:v>
                </c:pt>
                <c:pt idx="24">
                  <c:v>1.9999999999999993E-2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093-4B9F-BA24-8A20D80F451B}"/>
            </c:ext>
          </c:extLst>
        </c:ser>
        <c:ser>
          <c:idx val="4"/>
          <c:order val="4"/>
          <c:spPr>
            <a:ln>
              <a:solidFill>
                <a:srgbClr val="0070C0"/>
              </a:solidFill>
              <a:prstDash val="sysDot"/>
            </a:ln>
          </c:spPr>
          <c:marker>
            <c:symbol val="none"/>
          </c:marker>
          <c:xVal>
            <c:numRef>
              <c:f>'NOZLBZLB EXAMPLE WITH CHART FIN'!$Y$196:$Y$220</c:f>
              <c:numCache>
                <c:formatCode>0.0%</c:formatCode>
                <c:ptCount val="25"/>
                <c:pt idx="0">
                  <c:v>0.11999999999999998</c:v>
                </c:pt>
                <c:pt idx="1">
                  <c:v>0.10999999999999999</c:v>
                </c:pt>
                <c:pt idx="2">
                  <c:v>9.9999999999999992E-2</c:v>
                </c:pt>
                <c:pt idx="3">
                  <c:v>0.09</c:v>
                </c:pt>
                <c:pt idx="4">
                  <c:v>0.08</c:v>
                </c:pt>
                <c:pt idx="5">
                  <c:v>7.0000000000000007E-2</c:v>
                </c:pt>
                <c:pt idx="6">
                  <c:v>6.0000000000000005E-2</c:v>
                </c:pt>
                <c:pt idx="7">
                  <c:v>0.05</c:v>
                </c:pt>
                <c:pt idx="8">
                  <c:v>0.04</c:v>
                </c:pt>
                <c:pt idx="9">
                  <c:v>0.03</c:v>
                </c:pt>
                <c:pt idx="10">
                  <c:v>0.02</c:v>
                </c:pt>
                <c:pt idx="11">
                  <c:v>0.01</c:v>
                </c:pt>
                <c:pt idx="12">
                  <c:v>0</c:v>
                </c:pt>
                <c:pt idx="13">
                  <c:v>-0.01</c:v>
                </c:pt>
                <c:pt idx="14">
                  <c:v>-0.02</c:v>
                </c:pt>
                <c:pt idx="15">
                  <c:v>-0.03</c:v>
                </c:pt>
                <c:pt idx="16">
                  <c:v>-0.04</c:v>
                </c:pt>
                <c:pt idx="17">
                  <c:v>-0.05</c:v>
                </c:pt>
                <c:pt idx="18">
                  <c:v>-6.0000000000000005E-2</c:v>
                </c:pt>
                <c:pt idx="19">
                  <c:v>-7.0000000000000007E-2</c:v>
                </c:pt>
                <c:pt idx="20">
                  <c:v>-0.08</c:v>
                </c:pt>
                <c:pt idx="21">
                  <c:v>-0.09</c:v>
                </c:pt>
                <c:pt idx="22">
                  <c:v>-9.9999999999999992E-2</c:v>
                </c:pt>
                <c:pt idx="23">
                  <c:v>-0.10999999999999999</c:v>
                </c:pt>
                <c:pt idx="24">
                  <c:v>-0.11999999999999998</c:v>
                </c:pt>
              </c:numCache>
            </c:numRef>
          </c:xVal>
          <c:yVal>
            <c:numRef>
              <c:f>'NOZLBZLB EXAMPLE WITH CHART FIN'!$BH$196:$BH$220</c:f>
              <c:numCache>
                <c:formatCode>0.0%</c:formatCode>
                <c:ptCount val="25"/>
                <c:pt idx="0">
                  <c:v>9.9999999999999992E-2</c:v>
                </c:pt>
                <c:pt idx="1">
                  <c:v>9.3333333333333324E-2</c:v>
                </c:pt>
                <c:pt idx="2">
                  <c:v>8.6666666666666656E-2</c:v>
                </c:pt>
                <c:pt idx="3">
                  <c:v>0.08</c:v>
                </c:pt>
                <c:pt idx="4">
                  <c:v>7.3333333333333334E-2</c:v>
                </c:pt>
                <c:pt idx="5">
                  <c:v>6.6666666666666666E-2</c:v>
                </c:pt>
                <c:pt idx="6">
                  <c:v>0.06</c:v>
                </c:pt>
                <c:pt idx="7">
                  <c:v>5.333333333333333E-2</c:v>
                </c:pt>
                <c:pt idx="8">
                  <c:v>4.6666666666666662E-2</c:v>
                </c:pt>
                <c:pt idx="9">
                  <c:v>3.9999999999999994E-2</c:v>
                </c:pt>
                <c:pt idx="10">
                  <c:v>3.3333333333333333E-2</c:v>
                </c:pt>
                <c:pt idx="11">
                  <c:v>2.6666666666666665E-2</c:v>
                </c:pt>
                <c:pt idx="12" formatCode="0.00%">
                  <c:v>0.02</c:v>
                </c:pt>
                <c:pt idx="13">
                  <c:v>1.3333333333333334E-2</c:v>
                </c:pt>
                <c:pt idx="14">
                  <c:v>6.666666666666668E-3</c:v>
                </c:pt>
                <c:pt idx="15">
                  <c:v>3.4694469519536142E-18</c:v>
                </c:pt>
                <c:pt idx="16">
                  <c:v>-6.6666666666666645E-3</c:v>
                </c:pt>
                <c:pt idx="17">
                  <c:v>-3.333333333333334E-3</c:v>
                </c:pt>
                <c:pt idx="18">
                  <c:v>0</c:v>
                </c:pt>
                <c:pt idx="19">
                  <c:v>3.333333333333334E-3</c:v>
                </c:pt>
                <c:pt idx="20">
                  <c:v>6.6666666666666645E-3</c:v>
                </c:pt>
                <c:pt idx="21">
                  <c:v>9.9999999999999985E-3</c:v>
                </c:pt>
                <c:pt idx="22">
                  <c:v>1.3333333333333326E-2</c:v>
                </c:pt>
                <c:pt idx="23">
                  <c:v>1.6666666666666659E-2</c:v>
                </c:pt>
                <c:pt idx="24">
                  <c:v>1.9999999999999993E-2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5093-4B9F-BA24-8A20D80F451B}"/>
            </c:ext>
          </c:extLst>
        </c:ser>
        <c:ser>
          <c:idx val="5"/>
          <c:order val="5"/>
          <c:spPr>
            <a:ln>
              <a:solidFill>
                <a:srgbClr val="0070C0"/>
              </a:solidFill>
              <a:prstDash val="sysDash"/>
            </a:ln>
          </c:spPr>
          <c:marker>
            <c:symbol val="none"/>
          </c:marker>
          <c:xVal>
            <c:numRef>
              <c:f>'NOZLBZLB EXAMPLE WITH CHART FIN'!$Y$196:$Y$220</c:f>
              <c:numCache>
                <c:formatCode>0.0%</c:formatCode>
                <c:ptCount val="25"/>
                <c:pt idx="0">
                  <c:v>0.11999999999999998</c:v>
                </c:pt>
                <c:pt idx="1">
                  <c:v>0.10999999999999999</c:v>
                </c:pt>
                <c:pt idx="2">
                  <c:v>9.9999999999999992E-2</c:v>
                </c:pt>
                <c:pt idx="3">
                  <c:v>0.09</c:v>
                </c:pt>
                <c:pt idx="4">
                  <c:v>0.08</c:v>
                </c:pt>
                <c:pt idx="5">
                  <c:v>7.0000000000000007E-2</c:v>
                </c:pt>
                <c:pt idx="6">
                  <c:v>6.0000000000000005E-2</c:v>
                </c:pt>
                <c:pt idx="7">
                  <c:v>0.05</c:v>
                </c:pt>
                <c:pt idx="8">
                  <c:v>0.04</c:v>
                </c:pt>
                <c:pt idx="9">
                  <c:v>0.03</c:v>
                </c:pt>
                <c:pt idx="10">
                  <c:v>0.02</c:v>
                </c:pt>
                <c:pt idx="11">
                  <c:v>0.01</c:v>
                </c:pt>
                <c:pt idx="12">
                  <c:v>0</c:v>
                </c:pt>
                <c:pt idx="13">
                  <c:v>-0.01</c:v>
                </c:pt>
                <c:pt idx="14">
                  <c:v>-0.02</c:v>
                </c:pt>
                <c:pt idx="15">
                  <c:v>-0.03</c:v>
                </c:pt>
                <c:pt idx="16">
                  <c:v>-0.04</c:v>
                </c:pt>
                <c:pt idx="17">
                  <c:v>-0.05</c:v>
                </c:pt>
                <c:pt idx="18">
                  <c:v>-6.0000000000000005E-2</c:v>
                </c:pt>
                <c:pt idx="19">
                  <c:v>-7.0000000000000007E-2</c:v>
                </c:pt>
                <c:pt idx="20">
                  <c:v>-0.08</c:v>
                </c:pt>
                <c:pt idx="21">
                  <c:v>-0.09</c:v>
                </c:pt>
                <c:pt idx="22">
                  <c:v>-9.9999999999999992E-2</c:v>
                </c:pt>
                <c:pt idx="23">
                  <c:v>-0.10999999999999999</c:v>
                </c:pt>
                <c:pt idx="24">
                  <c:v>-0.11999999999999998</c:v>
                </c:pt>
              </c:numCache>
            </c:numRef>
          </c:xVal>
          <c:yVal>
            <c:numRef>
              <c:f>'NOZLBZLB EXAMPLE WITH CHART FIN'!$BI$196:$BI$220</c:f>
              <c:numCache>
                <c:formatCode>0.0%</c:formatCode>
                <c:ptCount val="25"/>
                <c:pt idx="0">
                  <c:v>9.9999999999999992E-2</c:v>
                </c:pt>
                <c:pt idx="1">
                  <c:v>9.3333333333333324E-2</c:v>
                </c:pt>
                <c:pt idx="2">
                  <c:v>8.6666666666666656E-2</c:v>
                </c:pt>
                <c:pt idx="3">
                  <c:v>0.08</c:v>
                </c:pt>
                <c:pt idx="4">
                  <c:v>7.3333333333333334E-2</c:v>
                </c:pt>
                <c:pt idx="5">
                  <c:v>6.6666666666666666E-2</c:v>
                </c:pt>
                <c:pt idx="6">
                  <c:v>0.06</c:v>
                </c:pt>
                <c:pt idx="7">
                  <c:v>5.333333333333333E-2</c:v>
                </c:pt>
                <c:pt idx="8">
                  <c:v>4.6666666666666662E-2</c:v>
                </c:pt>
                <c:pt idx="9">
                  <c:v>3.9999999999999994E-2</c:v>
                </c:pt>
                <c:pt idx="10">
                  <c:v>3.3333333333333333E-2</c:v>
                </c:pt>
                <c:pt idx="11">
                  <c:v>2.6666666666666665E-2</c:v>
                </c:pt>
                <c:pt idx="12" formatCode="0.00%">
                  <c:v>0.02</c:v>
                </c:pt>
                <c:pt idx="13">
                  <c:v>1.3333333333333334E-2</c:v>
                </c:pt>
                <c:pt idx="14">
                  <c:v>6.666666666666668E-3</c:v>
                </c:pt>
                <c:pt idx="15">
                  <c:v>3.4694469519536142E-18</c:v>
                </c:pt>
                <c:pt idx="16">
                  <c:v>-6.6666666666666645E-3</c:v>
                </c:pt>
                <c:pt idx="17">
                  <c:v>-3.333333333333334E-3</c:v>
                </c:pt>
                <c:pt idx="18">
                  <c:v>0</c:v>
                </c:pt>
                <c:pt idx="19">
                  <c:v>3.333333333333334E-3</c:v>
                </c:pt>
                <c:pt idx="20">
                  <c:v>6.6666666666666645E-3</c:v>
                </c:pt>
                <c:pt idx="21">
                  <c:v>9.9999999999999985E-3</c:v>
                </c:pt>
                <c:pt idx="22">
                  <c:v>1.3333333333333326E-2</c:v>
                </c:pt>
                <c:pt idx="23">
                  <c:v>1.6666666666666659E-2</c:v>
                </c:pt>
                <c:pt idx="24">
                  <c:v>1.9999999999999993E-2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5093-4B9F-BA24-8A20D80F451B}"/>
            </c:ext>
          </c:extLst>
        </c:ser>
        <c:ser>
          <c:idx val="6"/>
          <c:order val="6"/>
          <c:spPr>
            <a:ln w="1270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'NOZLBZLB EXAMPLE WITH CHART FIN'!$AC$232:$AC$233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'NOZLBZLB EXAMPLE WITH CHART FIN'!$AD$232:$AD$233</c:f>
              <c:numCache>
                <c:formatCode>0.0%</c:formatCode>
                <c:ptCount val="2"/>
                <c:pt idx="0" formatCode="General">
                  <c:v>-0.1</c:v>
                </c:pt>
                <c:pt idx="1">
                  <c:v>0.02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5093-4B9F-BA24-8A20D80F451B}"/>
            </c:ext>
          </c:extLst>
        </c:ser>
        <c:ser>
          <c:idx val="7"/>
          <c:order val="7"/>
          <c:spPr>
            <a:ln w="1270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'NOZLBZLB EXAMPLE WITH CHART FIN'!$AF$232:$AF$233</c:f>
              <c:numCache>
                <c:formatCode>0.0%</c:formatCode>
                <c:ptCount val="2"/>
                <c:pt idx="0" formatCode="General">
                  <c:v>-0.12</c:v>
                </c:pt>
                <c:pt idx="1">
                  <c:v>0</c:v>
                </c:pt>
              </c:numCache>
            </c:numRef>
          </c:xVal>
          <c:yVal>
            <c:numRef>
              <c:f>'NOZLBZLB EXAMPLE WITH CHART FIN'!$AG$232:$AG$233</c:f>
              <c:numCache>
                <c:formatCode>0.0%</c:formatCode>
                <c:ptCount val="2"/>
                <c:pt idx="0">
                  <c:v>0.02</c:v>
                </c:pt>
                <c:pt idx="1">
                  <c:v>0.02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5093-4B9F-BA24-8A20D80F451B}"/>
            </c:ext>
          </c:extLst>
        </c:ser>
        <c:ser>
          <c:idx val="8"/>
          <c:order val="8"/>
          <c:tx>
            <c:strRef>
              <c:f>'NOZLBZLB EXAMPLE WITH CHART FIN'!$AC$230</c:f>
              <c:strCache>
                <c:ptCount val="1"/>
                <c:pt idx="0">
                  <c:v>base</c:v>
                </c:pt>
              </c:strCache>
            </c:strRef>
          </c:tx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093-4B9F-BA24-8A20D80F451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'NOZLBZLB EXAMPLE WITH CHART FIN'!$AI$232:$AI$233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'NOZLBZLB EXAMPLE WITH CHART FIN'!$AJ$232:$AJ$233</c:f>
              <c:numCache>
                <c:formatCode>0.000%</c:formatCode>
                <c:ptCount val="2"/>
                <c:pt idx="0" formatCode="0.0%">
                  <c:v>0.02</c:v>
                </c:pt>
                <c:pt idx="1">
                  <c:v>0.02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5093-4B9F-BA24-8A20D80F451B}"/>
            </c:ext>
          </c:extLst>
        </c:ser>
        <c:ser>
          <c:idx val="9"/>
          <c:order val="9"/>
          <c:spPr>
            <a:ln w="1270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'NOZLBZLB EXAMPLE WITH CHART FIN'!$AC$238:$AC$239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'NOZLBZLB EXAMPLE WITH CHART FIN'!$AD$238:$AD$239</c:f>
              <c:numCache>
                <c:formatCode>0.0%</c:formatCode>
                <c:ptCount val="2"/>
                <c:pt idx="0" formatCode="General">
                  <c:v>-0.1</c:v>
                </c:pt>
                <c:pt idx="1">
                  <c:v>0.02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5093-4B9F-BA24-8A20D80F451B}"/>
            </c:ext>
          </c:extLst>
        </c:ser>
        <c:ser>
          <c:idx val="10"/>
          <c:order val="10"/>
          <c:spPr>
            <a:ln w="1270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'NOZLBZLB EXAMPLE WITH CHART FIN'!$AF$238:$AF$239</c:f>
              <c:numCache>
                <c:formatCode>0.0%</c:formatCode>
                <c:ptCount val="2"/>
                <c:pt idx="0" formatCode="General">
                  <c:v>-0.12</c:v>
                </c:pt>
                <c:pt idx="1">
                  <c:v>0</c:v>
                </c:pt>
              </c:numCache>
            </c:numRef>
          </c:xVal>
          <c:yVal>
            <c:numRef>
              <c:f>'NOZLBZLB EXAMPLE WITH CHART FIN'!$AG$238:$AG$239</c:f>
              <c:numCache>
                <c:formatCode>0.0%</c:formatCode>
                <c:ptCount val="2"/>
                <c:pt idx="0">
                  <c:v>0.02</c:v>
                </c:pt>
                <c:pt idx="1">
                  <c:v>0.02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5093-4B9F-BA24-8A20D80F451B}"/>
            </c:ext>
          </c:extLst>
        </c:ser>
        <c:ser>
          <c:idx val="11"/>
          <c:order val="11"/>
          <c:tx>
            <c:strRef>
              <c:f>'NOZLBZLB EXAMPLE WITH CHART FIN'!$AC$236</c:f>
              <c:strCache>
                <c:ptCount val="1"/>
                <c:pt idx="0">
                  <c:v>(i)</c:v>
                </c:pt>
              </c:strCache>
            </c:strRef>
          </c:tx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093-4B9F-BA24-8A20D80F451B}"/>
                </c:ext>
              </c:extLst>
            </c:dLbl>
            <c:dLbl>
              <c:idx val="1"/>
              <c:layout>
                <c:manualLayout>
                  <c:x val="-1.7378719656185697E-2"/>
                  <c:y val="-2.7475204727998671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093-4B9F-BA24-8A20D80F451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'NOZLBZLB EXAMPLE WITH CHART FIN'!$AI$238:$AI$239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'NOZLBZLB EXAMPLE WITH CHART FIN'!$AJ$238:$AJ$239</c:f>
              <c:numCache>
                <c:formatCode>0.0%</c:formatCode>
                <c:ptCount val="2"/>
                <c:pt idx="0">
                  <c:v>0.02</c:v>
                </c:pt>
                <c:pt idx="1">
                  <c:v>0.02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5093-4B9F-BA24-8A20D80F451B}"/>
            </c:ext>
          </c:extLst>
        </c:ser>
        <c:ser>
          <c:idx val="12"/>
          <c:order val="12"/>
          <c:spPr>
            <a:ln w="12700"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'NOZLBZLB EXAMPLE WITH CHART FIN'!$AC$244:$AC$245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'NOZLBZLB EXAMPLE WITH CHART FIN'!$AD$244:$AD$245</c:f>
              <c:numCache>
                <c:formatCode>0.0%</c:formatCode>
                <c:ptCount val="2"/>
                <c:pt idx="0" formatCode="General">
                  <c:v>-0.1</c:v>
                </c:pt>
                <c:pt idx="1">
                  <c:v>0.02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5093-4B9F-BA24-8A20D80F451B}"/>
            </c:ext>
          </c:extLst>
        </c:ser>
        <c:ser>
          <c:idx val="13"/>
          <c:order val="13"/>
          <c:spPr>
            <a:ln w="12700">
              <a:solidFill>
                <a:prstClr val="black"/>
              </a:solidFill>
              <a:prstDash val="sysDot"/>
            </a:ln>
          </c:spPr>
          <c:marker>
            <c:symbol val="none"/>
          </c:marker>
          <c:xVal>
            <c:numRef>
              <c:f>'NOZLBZLB EXAMPLE WITH CHART FIN'!$AF$244:$AF$245</c:f>
              <c:numCache>
                <c:formatCode>0.0%</c:formatCode>
                <c:ptCount val="2"/>
                <c:pt idx="0" formatCode="General">
                  <c:v>-0.12</c:v>
                </c:pt>
                <c:pt idx="1">
                  <c:v>0</c:v>
                </c:pt>
              </c:numCache>
            </c:numRef>
          </c:xVal>
          <c:yVal>
            <c:numRef>
              <c:f>'NOZLBZLB EXAMPLE WITH CHART FIN'!$AG$244:$AG$245</c:f>
              <c:numCache>
                <c:formatCode>0.0%</c:formatCode>
                <c:ptCount val="2"/>
                <c:pt idx="0">
                  <c:v>0.02</c:v>
                </c:pt>
                <c:pt idx="1">
                  <c:v>0.02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5093-4B9F-BA24-8A20D80F451B}"/>
            </c:ext>
          </c:extLst>
        </c:ser>
        <c:ser>
          <c:idx val="14"/>
          <c:order val="14"/>
          <c:tx>
            <c:strRef>
              <c:f>'NOZLBZLB EXAMPLE WITH CHART FIN'!$AC$242</c:f>
              <c:strCache>
                <c:ptCount val="1"/>
                <c:pt idx="0">
                  <c:v>(ii)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2.5072324011571841E-2"/>
                  <c:y val="-1.2098158936467098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093-4B9F-BA24-8A20D80F451B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5093-4B9F-BA24-8A20D80F451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'NOZLBZLB EXAMPLE WITH CHART FIN'!$AI$244:$AI$245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'NOZLBZLB EXAMPLE WITH CHART FIN'!$AJ$244:$AJ$245</c:f>
              <c:numCache>
                <c:formatCode>0.0%</c:formatCode>
                <c:ptCount val="2"/>
                <c:pt idx="0">
                  <c:v>0.02</c:v>
                </c:pt>
                <c:pt idx="1">
                  <c:v>0.02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5093-4B9F-BA24-8A20D80F45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3843896"/>
        <c:axId val="753816064"/>
      </c:scatterChart>
      <c:valAx>
        <c:axId val="753843896"/>
        <c:scaling>
          <c:orientation val="minMax"/>
          <c:max val="3.0000000000000006E-2"/>
          <c:min val="-3.0000000000000006E-2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Output gap (in percent of potential)</a:t>
                </a:r>
              </a:p>
            </c:rich>
          </c:tx>
          <c:layout>
            <c:manualLayout>
              <c:xMode val="edge"/>
              <c:yMode val="edge"/>
              <c:x val="0.38655374473539644"/>
              <c:y val="0.9272319150361425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3816064"/>
        <c:crossesAt val="-0.1"/>
        <c:crossBetween val="midCat"/>
      </c:valAx>
      <c:valAx>
        <c:axId val="753816064"/>
        <c:scaling>
          <c:orientation val="minMax"/>
          <c:max val="0.1"/>
          <c:min val="-4.0000000000000008E-2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Real intrest rate in percent</a:t>
                </a:r>
              </a:p>
            </c:rich>
          </c:tx>
          <c:layout>
            <c:manualLayout>
              <c:xMode val="edge"/>
              <c:yMode val="edge"/>
              <c:x val="2.7427186316134489E-2"/>
              <c:y val="0.2992489611895147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3843896"/>
        <c:crossesAt val="-0.15000000000000005"/>
        <c:crossBetween val="midCat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7" Type="http://schemas.openxmlformats.org/officeDocument/2006/relationships/chart" Target="../charts/chart9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6" Type="http://schemas.openxmlformats.org/officeDocument/2006/relationships/chart" Target="../charts/chart8.xml"/><Relationship Id="rId5" Type="http://schemas.openxmlformats.org/officeDocument/2006/relationships/chart" Target="../charts/chart7.xml"/><Relationship Id="rId4" Type="http://schemas.openxmlformats.org/officeDocument/2006/relationships/chart" Target="../charts/chart6.xml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3" Type="http://schemas.openxmlformats.org/officeDocument/2006/relationships/image" Target="../media/image3.w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" Type="http://schemas.openxmlformats.org/officeDocument/2006/relationships/image" Target="../media/image2.wmf"/><Relationship Id="rId16" Type="http://schemas.openxmlformats.org/officeDocument/2006/relationships/image" Target="../media/image16.emf"/><Relationship Id="rId20" Type="http://schemas.openxmlformats.org/officeDocument/2006/relationships/image" Target="../media/image20.emf"/><Relationship Id="rId1" Type="http://schemas.openxmlformats.org/officeDocument/2006/relationships/image" Target="../media/image1.w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10" Type="http://schemas.openxmlformats.org/officeDocument/2006/relationships/image" Target="../media/image10.emf"/><Relationship Id="rId19" Type="http://schemas.openxmlformats.org/officeDocument/2006/relationships/image" Target="../media/image19.emf"/><Relationship Id="rId4" Type="http://schemas.openxmlformats.org/officeDocument/2006/relationships/image" Target="../media/image4.wmf"/><Relationship Id="rId9" Type="http://schemas.openxmlformats.org/officeDocument/2006/relationships/image" Target="../media/image9.emf"/><Relationship Id="rId14" Type="http://schemas.openxmlformats.org/officeDocument/2006/relationships/image" Target="../media/image1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</xdr:row>
      <xdr:rowOff>0</xdr:rowOff>
    </xdr:from>
    <xdr:to>
      <xdr:col>14</xdr:col>
      <xdr:colOff>425450</xdr:colOff>
      <xdr:row>25</xdr:row>
      <xdr:rowOff>91574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27</xdr:row>
      <xdr:rowOff>0</xdr:rowOff>
    </xdr:from>
    <xdr:to>
      <xdr:col>14</xdr:col>
      <xdr:colOff>428625</xdr:colOff>
      <xdr:row>46</xdr:row>
      <xdr:rowOff>153809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0" y="914400"/>
          <a:ext cx="0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Baseline RT curve</a:t>
          </a:r>
          <a:r>
            <a:rPr lang="en-US" sz="1100" baseline="0"/>
            <a:t> --no  productivity based or expectational shocks.</a:t>
          </a:r>
          <a:endParaRPr lang="en-US" sz="1100"/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0" y="914400"/>
          <a:ext cx="0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Alternative  scenarios</a:t>
          </a:r>
        </a:p>
        <a:p>
          <a:pPr algn="ctr"/>
          <a:r>
            <a:rPr lang="en-US" sz="1100"/>
            <a:t>Productivity based shocks (pbs)</a:t>
          </a:r>
        </a:p>
        <a:p>
          <a:pPr algn="ctr"/>
          <a:r>
            <a:rPr lang="en-US" sz="1100"/>
            <a:t>Expectational shocks (</a:t>
          </a:r>
          <a:r>
            <a:rPr lang="en-US" sz="1100">
              <a:latin typeface="Symbol" pitchFamily="18" charset="2"/>
            </a:rPr>
            <a:t>p</a:t>
          </a:r>
          <a:r>
            <a:rPr lang="en-US" sz="1100" baseline="30000"/>
            <a:t>e</a:t>
          </a:r>
          <a:r>
            <a:rPr lang="en-US" sz="1100"/>
            <a:t>),</a:t>
          </a:r>
          <a:r>
            <a:rPr lang="en-US" sz="1100" baseline="0"/>
            <a:t> </a:t>
          </a:r>
        </a:p>
        <a:p>
          <a:pPr algn="ctr"/>
          <a:r>
            <a:rPr lang="en-US" sz="1100" baseline="0"/>
            <a:t>and discretionary element (r</a:t>
          </a:r>
          <a:r>
            <a:rPr lang="en-US" sz="1100" baseline="30000"/>
            <a:t>DISC</a:t>
          </a:r>
          <a:r>
            <a:rPr lang="en-US" sz="1100" baseline="0"/>
            <a:t>)</a:t>
          </a:r>
          <a:endParaRPr lang="en-US" sz="1100" baseline="30000"/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0" y="914400"/>
          <a:ext cx="0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Alternative Scenario RT curve</a:t>
          </a:r>
          <a:r>
            <a:rPr lang="en-US" sz="1100" baseline="0"/>
            <a:t> -- production based and expected inflation shocks (pbs,pe) discretionary policy (rDISC) and risk premium (rp)</a:t>
          </a:r>
          <a:endParaRPr lang="en-US" sz="1100"/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0" y="914400"/>
          <a:ext cx="0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Output and output gap for US -- Base year</a:t>
          </a:r>
          <a:r>
            <a:rPr lang="en-US" sz="1100" baseline="0"/>
            <a:t> =2007</a:t>
          </a:r>
          <a:endParaRPr lang="en-US" sz="1100"/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0" y="914400"/>
          <a:ext cx="0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Natural rate</a:t>
          </a:r>
          <a:r>
            <a:rPr lang="en-US" sz="1100" baseline="0"/>
            <a:t> of interest,  expected inflation, and inflation target. </a:t>
          </a:r>
          <a:endParaRPr lang="en-US" sz="1100"/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7" name="Right Brac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 rot="16200000">
          <a:off x="0" y="914400"/>
          <a:ext cx="0" cy="0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8" name="Right Brac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 rot="16200000">
          <a:off x="0" y="914400"/>
          <a:ext cx="0" cy="0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9" name="Right Brac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 rot="16200000">
          <a:off x="0" y="914400"/>
          <a:ext cx="0" cy="0"/>
        </a:xfrm>
        <a:prstGeom prst="rightBrace">
          <a:avLst/>
        </a:prstGeom>
        <a:ln w="28575">
          <a:solidFill>
            <a:srgbClr val="7030A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0</xdr:colOff>
      <xdr:row>198</xdr:row>
      <xdr:rowOff>120649</xdr:rowOff>
    </xdr:from>
    <xdr:to>
      <xdr:col>7</xdr:col>
      <xdr:colOff>200025</xdr:colOff>
      <xdr:row>203</xdr:row>
      <xdr:rowOff>34924</xdr:rowOff>
    </xdr:to>
    <xdr:sp macro="" textlink="">
      <xdr:nvSpPr>
        <xdr:cNvPr id="10" name="Right Brace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6423660" y="19597369"/>
          <a:ext cx="200025" cy="828675"/>
        </a:xfrm>
        <a:prstGeom prst="rightBrace">
          <a:avLst/>
        </a:prstGeom>
        <a:ln w="28575">
          <a:solidFill>
            <a:srgbClr val="33D39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0" y="914400"/>
          <a:ext cx="0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RT curve: Key parameters</a:t>
          </a:r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0" y="914400"/>
          <a:ext cx="0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800">
              <a:latin typeface="+mn-lt"/>
            </a:rPr>
            <a:t>IS/RT/PC System </a:t>
          </a:r>
        </a:p>
        <a:p>
          <a:pPr algn="ctr"/>
          <a:r>
            <a:rPr lang="en-US" sz="1800">
              <a:latin typeface="+mn-lt"/>
            </a:rPr>
            <a:t>(c) Evan Tanner 2012</a:t>
          </a:r>
        </a:p>
        <a:p>
          <a:pPr algn="ctr"/>
          <a:r>
            <a:rPr lang="en-US" sz="1800">
              <a:latin typeface="+mn-lt"/>
            </a:rPr>
            <a:t>All Rights Reserved</a:t>
          </a:r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13" name="Right Brace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 rot="16200000">
          <a:off x="0" y="914400"/>
          <a:ext cx="0" cy="0"/>
        </a:xfrm>
        <a:prstGeom prst="rightBrac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14" name="Right Brace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 rot="16200000">
          <a:off x="0" y="914400"/>
          <a:ext cx="0" cy="0"/>
        </a:xfrm>
        <a:prstGeom prst="rightBrac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0" y="914400"/>
          <a:ext cx="0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Alternative Scenario RT curve</a:t>
          </a:r>
          <a:r>
            <a:rPr lang="en-US" sz="1100" baseline="0"/>
            <a:t> -- excluding </a:t>
          </a:r>
        </a:p>
        <a:p>
          <a:pPr algn="ctr"/>
          <a:r>
            <a:rPr lang="en-US" sz="1100" baseline="0"/>
            <a:t>discretionary policy (r</a:t>
          </a:r>
          <a:r>
            <a:rPr lang="en-US" sz="1100" baseline="30000"/>
            <a:t>DISC</a:t>
          </a:r>
          <a:r>
            <a:rPr lang="en-US" sz="1100" baseline="0"/>
            <a:t>)</a:t>
          </a:r>
          <a:endParaRPr lang="en-US" sz="1100"/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16" name="Right Brace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 rot="16200000">
          <a:off x="0" y="914400"/>
          <a:ext cx="0" cy="0"/>
        </a:xfrm>
        <a:prstGeom prst="rightBrac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/>
      </xdr:nvSpPr>
      <xdr:spPr>
        <a:xfrm>
          <a:off x="0" y="914400"/>
          <a:ext cx="0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Foreign</a:t>
          </a:r>
        </a:p>
        <a:p>
          <a:pPr algn="ctr"/>
          <a:r>
            <a:rPr lang="en-US"/>
            <a:t> </a:t>
          </a:r>
          <a:r>
            <a:rPr lang="en-US" sz="1100"/>
            <a:t>Demand </a:t>
          </a:r>
        </a:p>
        <a:p>
          <a:pPr algn="ctr"/>
          <a:r>
            <a:rPr lang="en-US" sz="1100"/>
            <a:t>Shocks</a:t>
          </a:r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18" name="Left Brace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>
          <a:off x="0" y="914400"/>
          <a:ext cx="0" cy="0"/>
        </a:xfrm>
        <a:prstGeom prst="leftBrac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0" y="914400"/>
          <a:ext cx="0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Non-policy</a:t>
          </a:r>
        </a:p>
        <a:p>
          <a:pPr algn="ctr"/>
          <a:r>
            <a:rPr lang="en-US" sz="1100"/>
            <a:t>shocks</a:t>
          </a:r>
          <a:r>
            <a:rPr lang="en-US" sz="1100" baseline="0"/>
            <a:t> to </a:t>
          </a:r>
        </a:p>
        <a:p>
          <a:pPr algn="ctr"/>
          <a:r>
            <a:rPr lang="en-US" sz="1100"/>
            <a:t>RT/PC Curves</a:t>
          </a:r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20" name="Left Brace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0" y="914400"/>
          <a:ext cx="0" cy="0"/>
        </a:xfrm>
        <a:prstGeom prst="leftBrace">
          <a:avLst/>
        </a:prstGeom>
        <a:ln w="1905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546259</xdr:colOff>
      <xdr:row>195</xdr:row>
      <xdr:rowOff>161926</xdr:rowOff>
    </xdr:from>
    <xdr:to>
      <xdr:col>9</xdr:col>
      <xdr:colOff>541020</xdr:colOff>
      <xdr:row>197</xdr:row>
      <xdr:rowOff>64294</xdr:rowOff>
    </xdr:to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/>
      </xdr:nvSpPr>
      <xdr:spPr>
        <a:xfrm>
          <a:off x="5202079" y="19090006"/>
          <a:ext cx="2699861" cy="26812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(v.2) </a:t>
          </a:r>
          <a:r>
            <a:rPr lang="en-US" sz="1100" baseline="0"/>
            <a:t>Augmented Multiplier, ZLB Constrains</a:t>
          </a:r>
          <a:endParaRPr lang="en-US" sz="1100"/>
        </a:p>
      </xdr:txBody>
    </xdr:sp>
    <xdr:clientData/>
  </xdr:twoCellAnchor>
  <xdr:twoCellAnchor>
    <xdr:from>
      <xdr:col>7</xdr:col>
      <xdr:colOff>178594</xdr:colOff>
      <xdr:row>172</xdr:row>
      <xdr:rowOff>71436</xdr:rowOff>
    </xdr:from>
    <xdr:to>
      <xdr:col>7</xdr:col>
      <xdr:colOff>381000</xdr:colOff>
      <xdr:row>178</xdr:row>
      <xdr:rowOff>166686</xdr:rowOff>
    </xdr:to>
    <xdr:sp macro="" textlink="">
      <xdr:nvSpPr>
        <xdr:cNvPr id="22" name="Right Brace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>
          <a:off x="6602254" y="14671356"/>
          <a:ext cx="202406" cy="1299210"/>
        </a:xfrm>
        <a:prstGeom prst="rightBrace">
          <a:avLst/>
        </a:prstGeom>
        <a:ln w="28575">
          <a:solidFill>
            <a:srgbClr val="33D39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1085510</xdr:colOff>
      <xdr:row>7</xdr:row>
      <xdr:rowOff>87086</xdr:rowOff>
    </xdr:from>
    <xdr:to>
      <xdr:col>2</xdr:col>
      <xdr:colOff>1302204</xdr:colOff>
      <xdr:row>12</xdr:row>
      <xdr:rowOff>87087</xdr:rowOff>
    </xdr:to>
    <xdr:sp macro="" textlink="">
      <xdr:nvSpPr>
        <xdr:cNvPr id="23" name="Right Brace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>
        <a:xfrm>
          <a:off x="1752260" y="1420586"/>
          <a:ext cx="216694" cy="1035845"/>
        </a:xfrm>
        <a:prstGeom prst="rightBrace">
          <a:avLst/>
        </a:prstGeom>
        <a:ln w="2222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500062</xdr:colOff>
      <xdr:row>7</xdr:row>
      <xdr:rowOff>159997</xdr:rowOff>
    </xdr:from>
    <xdr:to>
      <xdr:col>2</xdr:col>
      <xdr:colOff>954201</xdr:colOff>
      <xdr:row>12</xdr:row>
      <xdr:rowOff>1701</xdr:rowOff>
    </xdr:to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/>
      </xdr:nvSpPr>
      <xdr:spPr>
        <a:xfrm>
          <a:off x="500062" y="1493497"/>
          <a:ext cx="1120889" cy="87754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Economic Shocks</a:t>
          </a:r>
          <a:r>
            <a:rPr lang="en-US" sz="1100" baseline="0"/>
            <a:t> --what might happen, in numbers.</a:t>
          </a:r>
          <a:endParaRPr lang="en-US" sz="1100"/>
        </a:p>
      </xdr:txBody>
    </xdr:sp>
    <xdr:clientData/>
  </xdr:twoCellAnchor>
  <xdr:twoCellAnchor>
    <xdr:from>
      <xdr:col>1</xdr:col>
      <xdr:colOff>1345406</xdr:colOff>
      <xdr:row>106</xdr:row>
      <xdr:rowOff>142874</xdr:rowOff>
    </xdr:from>
    <xdr:to>
      <xdr:col>12</xdr:col>
      <xdr:colOff>416719</xdr:colOff>
      <xdr:row>108</xdr:row>
      <xdr:rowOff>35718</xdr:rowOff>
    </xdr:to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/>
      </xdr:nvSpPr>
      <xdr:spPr>
        <a:xfrm>
          <a:off x="4027646" y="10414634"/>
          <a:ext cx="5357813" cy="2586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Step 1: Calculating equilibrium </a:t>
          </a:r>
          <a:r>
            <a:rPr lang="en-US" sz="1100" baseline="0"/>
            <a:t> output gap (if ZLB constrains)</a:t>
          </a:r>
          <a:endParaRPr lang="en-US" sz="1100"/>
        </a:p>
      </xdr:txBody>
    </xdr:sp>
    <xdr:clientData/>
  </xdr:twoCellAnchor>
  <xdr:twoCellAnchor>
    <xdr:from>
      <xdr:col>8</xdr:col>
      <xdr:colOff>71438</xdr:colOff>
      <xdr:row>174</xdr:row>
      <xdr:rowOff>119062</xdr:rowOff>
    </xdr:from>
    <xdr:to>
      <xdr:col>12</xdr:col>
      <xdr:colOff>500062</xdr:colOff>
      <xdr:row>175</xdr:row>
      <xdr:rowOff>202405</xdr:rowOff>
    </xdr:to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/>
      </xdr:nvSpPr>
      <xdr:spPr>
        <a:xfrm>
          <a:off x="6982778" y="15115222"/>
          <a:ext cx="2486024" cy="28908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Constant across scenarios</a:t>
          </a:r>
        </a:p>
      </xdr:txBody>
    </xdr:sp>
    <xdr:clientData/>
  </xdr:twoCellAnchor>
  <xdr:twoCellAnchor>
    <xdr:from>
      <xdr:col>8</xdr:col>
      <xdr:colOff>238125</xdr:colOff>
      <xdr:row>202</xdr:row>
      <xdr:rowOff>19050</xdr:rowOff>
    </xdr:from>
    <xdr:to>
      <xdr:col>13</xdr:col>
      <xdr:colOff>19049</xdr:colOff>
      <xdr:row>203</xdr:row>
      <xdr:rowOff>138112</xdr:rowOff>
    </xdr:to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/>
      </xdr:nvSpPr>
      <xdr:spPr>
        <a:xfrm>
          <a:off x="7149465" y="20227290"/>
          <a:ext cx="2486024" cy="30194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Constant across scenarios</a:t>
          </a:r>
        </a:p>
      </xdr:txBody>
    </xdr:sp>
    <xdr:clientData/>
  </xdr:twoCellAnchor>
  <xdr:twoCellAnchor>
    <xdr:from>
      <xdr:col>2</xdr:col>
      <xdr:colOff>1029040</xdr:colOff>
      <xdr:row>14</xdr:row>
      <xdr:rowOff>142875</xdr:rowOff>
    </xdr:from>
    <xdr:to>
      <xdr:col>2</xdr:col>
      <xdr:colOff>1245053</xdr:colOff>
      <xdr:row>19</xdr:row>
      <xdr:rowOff>130969</xdr:rowOff>
    </xdr:to>
    <xdr:sp macro="" textlink="">
      <xdr:nvSpPr>
        <xdr:cNvPr id="31" name="Right Brace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/>
      </xdr:nvSpPr>
      <xdr:spPr>
        <a:xfrm>
          <a:off x="1695790" y="2917031"/>
          <a:ext cx="216013" cy="1023938"/>
        </a:xfrm>
        <a:prstGeom prst="rightBrace">
          <a:avLst/>
        </a:prstGeom>
        <a:ln w="2222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790946</xdr:colOff>
      <xdr:row>0</xdr:row>
      <xdr:rowOff>14473</xdr:rowOff>
    </xdr:from>
    <xdr:to>
      <xdr:col>13</xdr:col>
      <xdr:colOff>476332</xdr:colOff>
      <xdr:row>1</xdr:row>
      <xdr:rowOff>149679</xdr:rowOff>
    </xdr:to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/>
      </xdr:nvSpPr>
      <xdr:spPr>
        <a:xfrm>
          <a:off x="4845875" y="14473"/>
          <a:ext cx="7781636" cy="3257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The</a:t>
          </a:r>
          <a:r>
            <a:rPr lang="en-US" sz="1100" baseline="0"/>
            <a:t> IS/RT/PC Model: Mod 6 Memo Assigment</a:t>
          </a:r>
          <a:endParaRPr lang="en-US" sz="1100"/>
        </a:p>
      </xdr:txBody>
    </xdr:sp>
    <xdr:clientData/>
  </xdr:twoCellAnchor>
  <xdr:twoCellAnchor>
    <xdr:from>
      <xdr:col>87</xdr:col>
      <xdr:colOff>296334</xdr:colOff>
      <xdr:row>253</xdr:row>
      <xdr:rowOff>148166</xdr:rowOff>
    </xdr:from>
    <xdr:to>
      <xdr:col>98</xdr:col>
      <xdr:colOff>150284</xdr:colOff>
      <xdr:row>276</xdr:row>
      <xdr:rowOff>98424</xdr:rowOff>
    </xdr:to>
    <xdr:graphicFrame macro="">
      <xdr:nvGraphicFramePr>
        <xdr:cNvPr id="36" name="Chart 35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61</xdr:col>
      <xdr:colOff>440055</xdr:colOff>
      <xdr:row>214</xdr:row>
      <xdr:rowOff>62049</xdr:rowOff>
    </xdr:from>
    <xdr:to>
      <xdr:col>72</xdr:col>
      <xdr:colOff>297180</xdr:colOff>
      <xdr:row>233</xdr:row>
      <xdr:rowOff>167367</xdr:rowOff>
    </xdr:to>
    <xdr:graphicFrame macro="">
      <xdr:nvGraphicFramePr>
        <xdr:cNvPr id="37" name="Chart 36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106</xdr:row>
          <xdr:rowOff>0</xdr:rowOff>
        </xdr:from>
        <xdr:to>
          <xdr:col>0</xdr:col>
          <xdr:colOff>0</xdr:colOff>
          <xdr:row>110</xdr:row>
          <xdr:rowOff>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107</xdr:row>
          <xdr:rowOff>114300</xdr:rowOff>
        </xdr:from>
        <xdr:to>
          <xdr:col>0</xdr:col>
          <xdr:colOff>0</xdr:colOff>
          <xdr:row>110</xdr:row>
          <xdr:rowOff>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173</xdr:row>
          <xdr:rowOff>19050</xdr:rowOff>
        </xdr:from>
        <xdr:to>
          <xdr:col>0</xdr:col>
          <xdr:colOff>0</xdr:colOff>
          <xdr:row>174</xdr:row>
          <xdr:rowOff>28575</xdr:rowOff>
        </xdr:to>
        <xdr:sp macro="" textlink="">
          <xdr:nvSpPr>
            <xdr:cNvPr id="2051" name="Object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173</xdr:row>
          <xdr:rowOff>0</xdr:rowOff>
        </xdr:from>
        <xdr:to>
          <xdr:col>0</xdr:col>
          <xdr:colOff>0</xdr:colOff>
          <xdr:row>174</xdr:row>
          <xdr:rowOff>57150</xdr:rowOff>
        </xdr:to>
        <xdr:sp macro="" textlink="">
          <xdr:nvSpPr>
            <xdr:cNvPr id="2052" name="Object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173</xdr:row>
          <xdr:rowOff>38100</xdr:rowOff>
        </xdr:from>
        <xdr:to>
          <xdr:col>0</xdr:col>
          <xdr:colOff>0</xdr:colOff>
          <xdr:row>174</xdr:row>
          <xdr:rowOff>57150</xdr:rowOff>
        </xdr:to>
        <xdr:sp macro="" textlink="">
          <xdr:nvSpPr>
            <xdr:cNvPr id="2053" name="Object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173</xdr:row>
          <xdr:rowOff>9525</xdr:rowOff>
        </xdr:from>
        <xdr:to>
          <xdr:col>0</xdr:col>
          <xdr:colOff>0</xdr:colOff>
          <xdr:row>174</xdr:row>
          <xdr:rowOff>19050</xdr:rowOff>
        </xdr:to>
        <xdr:sp macro="" textlink="">
          <xdr:nvSpPr>
            <xdr:cNvPr id="2054" name="Object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173</xdr:row>
          <xdr:rowOff>0</xdr:rowOff>
        </xdr:from>
        <xdr:to>
          <xdr:col>0</xdr:col>
          <xdr:colOff>0</xdr:colOff>
          <xdr:row>174</xdr:row>
          <xdr:rowOff>57150</xdr:rowOff>
        </xdr:to>
        <xdr:sp macro="" textlink="">
          <xdr:nvSpPr>
            <xdr:cNvPr id="2055" name="Object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1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173</xdr:row>
          <xdr:rowOff>38100</xdr:rowOff>
        </xdr:from>
        <xdr:to>
          <xdr:col>0</xdr:col>
          <xdr:colOff>0</xdr:colOff>
          <xdr:row>174</xdr:row>
          <xdr:rowOff>57150</xdr:rowOff>
        </xdr:to>
        <xdr:sp macro="" textlink="">
          <xdr:nvSpPr>
            <xdr:cNvPr id="2056" name="Object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1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723900</xdr:colOff>
          <xdr:row>136</xdr:row>
          <xdr:rowOff>0</xdr:rowOff>
        </xdr:from>
        <xdr:to>
          <xdr:col>6</xdr:col>
          <xdr:colOff>85725</xdr:colOff>
          <xdr:row>136</xdr:row>
          <xdr:rowOff>0</xdr:rowOff>
        </xdr:to>
        <xdr:sp macro="" textlink="">
          <xdr:nvSpPr>
            <xdr:cNvPr id="2057" name="Object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1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136</xdr:row>
          <xdr:rowOff>0</xdr:rowOff>
        </xdr:from>
        <xdr:to>
          <xdr:col>1</xdr:col>
          <xdr:colOff>190500</xdr:colOff>
          <xdr:row>136</xdr:row>
          <xdr:rowOff>0</xdr:rowOff>
        </xdr:to>
        <xdr:sp macro="" textlink="">
          <xdr:nvSpPr>
            <xdr:cNvPr id="2058" name="Object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1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733425</xdr:colOff>
          <xdr:row>136</xdr:row>
          <xdr:rowOff>0</xdr:rowOff>
        </xdr:from>
        <xdr:to>
          <xdr:col>4</xdr:col>
          <xdr:colOff>285750</xdr:colOff>
          <xdr:row>136</xdr:row>
          <xdr:rowOff>0</xdr:rowOff>
        </xdr:to>
        <xdr:sp macro="" textlink="">
          <xdr:nvSpPr>
            <xdr:cNvPr id="2059" name="Object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1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173</xdr:row>
          <xdr:rowOff>9525</xdr:rowOff>
        </xdr:from>
        <xdr:to>
          <xdr:col>0</xdr:col>
          <xdr:colOff>0</xdr:colOff>
          <xdr:row>174</xdr:row>
          <xdr:rowOff>19050</xdr:rowOff>
        </xdr:to>
        <xdr:sp macro="" textlink="">
          <xdr:nvSpPr>
            <xdr:cNvPr id="2060" name="Object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1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3400425</xdr:colOff>
          <xdr:row>198</xdr:row>
          <xdr:rowOff>28575</xdr:rowOff>
        </xdr:from>
        <xdr:to>
          <xdr:col>4</xdr:col>
          <xdr:colOff>685800</xdr:colOff>
          <xdr:row>200</xdr:row>
          <xdr:rowOff>76200</xdr:rowOff>
        </xdr:to>
        <xdr:sp macro="" textlink="">
          <xdr:nvSpPr>
            <xdr:cNvPr id="2061" name="Object 9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1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1895475</xdr:colOff>
          <xdr:row>111</xdr:row>
          <xdr:rowOff>9525</xdr:rowOff>
        </xdr:from>
        <xdr:to>
          <xdr:col>4</xdr:col>
          <xdr:colOff>819150</xdr:colOff>
          <xdr:row>112</xdr:row>
          <xdr:rowOff>19050</xdr:rowOff>
        </xdr:to>
        <xdr:sp macro="" textlink="">
          <xdr:nvSpPr>
            <xdr:cNvPr id="2062" name="Object 5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1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1828800</xdr:colOff>
          <xdr:row>109</xdr:row>
          <xdr:rowOff>28575</xdr:rowOff>
        </xdr:from>
        <xdr:to>
          <xdr:col>4</xdr:col>
          <xdr:colOff>400050</xdr:colOff>
          <xdr:row>110</xdr:row>
          <xdr:rowOff>38100</xdr:rowOff>
        </xdr:to>
        <xdr:sp macro="" textlink="">
          <xdr:nvSpPr>
            <xdr:cNvPr id="2063" name="Object 7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1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1885950</xdr:colOff>
          <xdr:row>109</xdr:row>
          <xdr:rowOff>200025</xdr:rowOff>
        </xdr:from>
        <xdr:to>
          <xdr:col>4</xdr:col>
          <xdr:colOff>476250</xdr:colOff>
          <xdr:row>111</xdr:row>
          <xdr:rowOff>28575</xdr:rowOff>
        </xdr:to>
        <xdr:sp macro="" textlink="">
          <xdr:nvSpPr>
            <xdr:cNvPr id="2064" name="Object 8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1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1838325</xdr:colOff>
          <xdr:row>118</xdr:row>
          <xdr:rowOff>0</xdr:rowOff>
        </xdr:from>
        <xdr:to>
          <xdr:col>4</xdr:col>
          <xdr:colOff>914400</xdr:colOff>
          <xdr:row>119</xdr:row>
          <xdr:rowOff>47625</xdr:rowOff>
        </xdr:to>
        <xdr:sp macro="" textlink="">
          <xdr:nvSpPr>
            <xdr:cNvPr id="2065" name="Object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1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1828800</xdr:colOff>
          <xdr:row>116</xdr:row>
          <xdr:rowOff>9525</xdr:rowOff>
        </xdr:from>
        <xdr:to>
          <xdr:col>4</xdr:col>
          <xdr:colOff>495300</xdr:colOff>
          <xdr:row>117</xdr:row>
          <xdr:rowOff>38100</xdr:rowOff>
        </xdr:to>
        <xdr:sp macro="" textlink="">
          <xdr:nvSpPr>
            <xdr:cNvPr id="2066" name="Object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1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1885950</xdr:colOff>
          <xdr:row>117</xdr:row>
          <xdr:rowOff>0</xdr:rowOff>
        </xdr:from>
        <xdr:to>
          <xdr:col>4</xdr:col>
          <xdr:colOff>495300</xdr:colOff>
          <xdr:row>118</xdr:row>
          <xdr:rowOff>28575</xdr:rowOff>
        </xdr:to>
        <xdr:sp macro="" textlink="">
          <xdr:nvSpPr>
            <xdr:cNvPr id="2067" name="Object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1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114300</xdr:colOff>
          <xdr:row>201</xdr:row>
          <xdr:rowOff>38100</xdr:rowOff>
        </xdr:from>
        <xdr:to>
          <xdr:col>4</xdr:col>
          <xdr:colOff>514350</xdr:colOff>
          <xdr:row>203</xdr:row>
          <xdr:rowOff>57150</xdr:rowOff>
        </xdr:to>
        <xdr:sp macro="" textlink="">
          <xdr:nvSpPr>
            <xdr:cNvPr id="2068" name="Object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1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276225</xdr:colOff>
          <xdr:row>199</xdr:row>
          <xdr:rowOff>28575</xdr:rowOff>
        </xdr:from>
        <xdr:to>
          <xdr:col>11</xdr:col>
          <xdr:colOff>838200</xdr:colOff>
          <xdr:row>201</xdr:row>
          <xdr:rowOff>152400</xdr:rowOff>
        </xdr:to>
        <xdr:sp macro="" textlink="">
          <xdr:nvSpPr>
            <xdr:cNvPr id="2069" name="Object 6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1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9</xdr:col>
      <xdr:colOff>537549</xdr:colOff>
      <xdr:row>3</xdr:row>
      <xdr:rowOff>13607</xdr:rowOff>
    </xdr:from>
    <xdr:to>
      <xdr:col>9</xdr:col>
      <xdr:colOff>878938</xdr:colOff>
      <xdr:row>5</xdr:row>
      <xdr:rowOff>158887</xdr:rowOff>
    </xdr:to>
    <xdr:sp macro="" textlink="">
      <xdr:nvSpPr>
        <xdr:cNvPr id="59" name="Right Arrow 58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/>
      </xdr:nvSpPr>
      <xdr:spPr>
        <a:xfrm rot="5400000">
          <a:off x="9276140" y="677552"/>
          <a:ext cx="526280" cy="341389"/>
        </a:xfrm>
        <a:prstGeom prst="rightArrow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174418</xdr:colOff>
      <xdr:row>2</xdr:row>
      <xdr:rowOff>108858</xdr:rowOff>
    </xdr:from>
    <xdr:to>
      <xdr:col>12</xdr:col>
      <xdr:colOff>979713</xdr:colOff>
      <xdr:row>6</xdr:row>
      <xdr:rowOff>29001</xdr:rowOff>
    </xdr:to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 txBox="1"/>
      </xdr:nvSpPr>
      <xdr:spPr>
        <a:xfrm>
          <a:off x="10842418" y="489858"/>
          <a:ext cx="1240724" cy="6821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>
              <a:solidFill>
                <a:srgbClr val="FF0000"/>
              </a:solidFill>
            </a:rPr>
            <a:t>Enter</a:t>
          </a:r>
          <a:r>
            <a:rPr lang="en-US" sz="1100" baseline="0">
              <a:solidFill>
                <a:srgbClr val="FF0000"/>
              </a:solidFill>
            </a:rPr>
            <a:t> your numbers-- with a percent sign.</a:t>
          </a:r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510928</xdr:colOff>
      <xdr:row>1</xdr:row>
      <xdr:rowOff>149679</xdr:rowOff>
    </xdr:from>
    <xdr:to>
      <xdr:col>4</xdr:col>
      <xdr:colOff>1279071</xdr:colOff>
      <xdr:row>6</xdr:row>
      <xdr:rowOff>0</xdr:rowOff>
    </xdr:to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 txBox="1"/>
      </xdr:nvSpPr>
      <xdr:spPr>
        <a:xfrm>
          <a:off x="1177678" y="340179"/>
          <a:ext cx="4156322" cy="80282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Evan Tanner</a:t>
          </a:r>
        </a:p>
        <a:p>
          <a:pPr algn="ctr"/>
          <a:r>
            <a:rPr lang="en-US" sz="1100"/>
            <a:t>© 2018 All Rights Reserved</a:t>
          </a:r>
        </a:p>
        <a:p>
          <a:pPr algn="ctr"/>
          <a:r>
            <a:rPr lang="en-US" sz="1100"/>
            <a:t>For JHU/Carey</a:t>
          </a:r>
          <a:r>
            <a:rPr lang="en-US" sz="1100" baseline="0"/>
            <a:t> students only.</a:t>
          </a:r>
        </a:p>
        <a:p>
          <a:pPr algn="ctr"/>
          <a:r>
            <a:rPr lang="en-US" sz="1100" baseline="0"/>
            <a:t>Do not distribute. </a:t>
          </a:r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723900</xdr:colOff>
          <xdr:row>103</xdr:row>
          <xdr:rowOff>0</xdr:rowOff>
        </xdr:from>
        <xdr:to>
          <xdr:col>6</xdr:col>
          <xdr:colOff>85725</xdr:colOff>
          <xdr:row>103</xdr:row>
          <xdr:rowOff>0</xdr:rowOff>
        </xdr:to>
        <xdr:sp macro="" textlink="">
          <xdr:nvSpPr>
            <xdr:cNvPr id="2070" name="Object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1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103</xdr:row>
          <xdr:rowOff>0</xdr:rowOff>
        </xdr:from>
        <xdr:to>
          <xdr:col>1</xdr:col>
          <xdr:colOff>190500</xdr:colOff>
          <xdr:row>103</xdr:row>
          <xdr:rowOff>0</xdr:rowOff>
        </xdr:to>
        <xdr:sp macro="" textlink="">
          <xdr:nvSpPr>
            <xdr:cNvPr id="2071" name="Object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1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733425</xdr:colOff>
          <xdr:row>103</xdr:row>
          <xdr:rowOff>0</xdr:rowOff>
        </xdr:from>
        <xdr:to>
          <xdr:col>4</xdr:col>
          <xdr:colOff>285750</xdr:colOff>
          <xdr:row>103</xdr:row>
          <xdr:rowOff>0</xdr:rowOff>
        </xdr:to>
        <xdr:sp macro="" textlink="">
          <xdr:nvSpPr>
            <xdr:cNvPr id="2072" name="Object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1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1600200</xdr:colOff>
          <xdr:row>82</xdr:row>
          <xdr:rowOff>180975</xdr:rowOff>
        </xdr:from>
        <xdr:to>
          <xdr:col>1</xdr:col>
          <xdr:colOff>3771900</xdr:colOff>
          <xdr:row>84</xdr:row>
          <xdr:rowOff>0</xdr:rowOff>
        </xdr:to>
        <xdr:sp macro="" textlink="">
          <xdr:nvSpPr>
            <xdr:cNvPr id="2073" name="Object 3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1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1704975</xdr:colOff>
          <xdr:row>84</xdr:row>
          <xdr:rowOff>104775</xdr:rowOff>
        </xdr:from>
        <xdr:to>
          <xdr:col>1</xdr:col>
          <xdr:colOff>2657475</xdr:colOff>
          <xdr:row>85</xdr:row>
          <xdr:rowOff>123825</xdr:rowOff>
        </xdr:to>
        <xdr:sp macro="" textlink="">
          <xdr:nvSpPr>
            <xdr:cNvPr id="2074" name="Object 4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1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1695450</xdr:colOff>
          <xdr:row>87</xdr:row>
          <xdr:rowOff>9525</xdr:rowOff>
        </xdr:from>
        <xdr:to>
          <xdr:col>4</xdr:col>
          <xdr:colOff>771525</xdr:colOff>
          <xdr:row>88</xdr:row>
          <xdr:rowOff>57150</xdr:rowOff>
        </xdr:to>
        <xdr:sp macro="" textlink="">
          <xdr:nvSpPr>
            <xdr:cNvPr id="2075" name="Object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1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1781175</xdr:colOff>
          <xdr:row>86</xdr:row>
          <xdr:rowOff>28575</xdr:rowOff>
        </xdr:from>
        <xdr:to>
          <xdr:col>1</xdr:col>
          <xdr:colOff>2038350</xdr:colOff>
          <xdr:row>87</xdr:row>
          <xdr:rowOff>0</xdr:rowOff>
        </xdr:to>
        <xdr:sp macro="" textlink="">
          <xdr:nvSpPr>
            <xdr:cNvPr id="2076" name="Object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00000000-0008-0000-01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1600200</xdr:colOff>
          <xdr:row>89</xdr:row>
          <xdr:rowOff>180975</xdr:rowOff>
        </xdr:from>
        <xdr:to>
          <xdr:col>4</xdr:col>
          <xdr:colOff>247650</xdr:colOff>
          <xdr:row>91</xdr:row>
          <xdr:rowOff>28575</xdr:rowOff>
        </xdr:to>
        <xdr:sp macro="" textlink="">
          <xdr:nvSpPr>
            <xdr:cNvPr id="2077" name="Object 29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id="{00000000-0008-0000-0100-00001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1581150</xdr:colOff>
          <xdr:row>91</xdr:row>
          <xdr:rowOff>0</xdr:rowOff>
        </xdr:from>
        <xdr:to>
          <xdr:col>4</xdr:col>
          <xdr:colOff>704850</xdr:colOff>
          <xdr:row>92</xdr:row>
          <xdr:rowOff>38100</xdr:rowOff>
        </xdr:to>
        <xdr:sp macro="" textlink="">
          <xdr:nvSpPr>
            <xdr:cNvPr id="2078" name="Object 30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:a16="http://schemas.microsoft.com/office/drawing/2014/main" id="{00000000-0008-0000-0100-00001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1695450</xdr:colOff>
          <xdr:row>92</xdr:row>
          <xdr:rowOff>19050</xdr:rowOff>
        </xdr:from>
        <xdr:to>
          <xdr:col>4</xdr:col>
          <xdr:colOff>771525</xdr:colOff>
          <xdr:row>93</xdr:row>
          <xdr:rowOff>66675</xdr:rowOff>
        </xdr:to>
        <xdr:sp macro="" textlink="">
          <xdr:nvSpPr>
            <xdr:cNvPr id="2079" name="Object 31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id="{00000000-0008-0000-0100-00001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1781175</xdr:colOff>
          <xdr:row>93</xdr:row>
          <xdr:rowOff>28575</xdr:rowOff>
        </xdr:from>
        <xdr:to>
          <xdr:col>1</xdr:col>
          <xdr:colOff>2038350</xdr:colOff>
          <xdr:row>94</xdr:row>
          <xdr:rowOff>28575</xdr:rowOff>
        </xdr:to>
        <xdr:sp macro="" textlink="">
          <xdr:nvSpPr>
            <xdr:cNvPr id="2080" name="Object 3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00000000-0008-0000-0100-00002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1345406</xdr:colOff>
      <xdr:row>81</xdr:row>
      <xdr:rowOff>0</xdr:rowOff>
    </xdr:from>
    <xdr:to>
      <xdr:col>12</xdr:col>
      <xdr:colOff>416719</xdr:colOff>
      <xdr:row>82</xdr:row>
      <xdr:rowOff>35718</xdr:rowOff>
    </xdr:to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SpPr txBox="1"/>
      </xdr:nvSpPr>
      <xdr:spPr>
        <a:xfrm>
          <a:off x="4027646" y="5585460"/>
          <a:ext cx="5357813" cy="2185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Step 1: Calculating equilibrium </a:t>
          </a:r>
          <a:r>
            <a:rPr lang="en-US" sz="1100" baseline="0"/>
            <a:t> output gap (ZLB not binding)</a:t>
          </a:r>
          <a:endParaRPr lang="en-US" sz="1100"/>
        </a:p>
      </xdr:txBody>
    </xdr:sp>
    <xdr:clientData/>
  </xdr:twoCellAnchor>
  <xdr:twoCellAnchor>
    <xdr:from>
      <xdr:col>1</xdr:col>
      <xdr:colOff>1083467</xdr:colOff>
      <xdr:row>97</xdr:row>
      <xdr:rowOff>59532</xdr:rowOff>
    </xdr:from>
    <xdr:to>
      <xdr:col>12</xdr:col>
      <xdr:colOff>154780</xdr:colOff>
      <xdr:row>98</xdr:row>
      <xdr:rowOff>142876</xdr:rowOff>
    </xdr:to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SpPr txBox="1"/>
      </xdr:nvSpPr>
      <xdr:spPr>
        <a:xfrm>
          <a:off x="3765707" y="8593932"/>
          <a:ext cx="5357813" cy="2662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Step 2: Substitute </a:t>
          </a:r>
          <a:r>
            <a:rPr lang="en-US" sz="1100" baseline="0"/>
            <a:t> gap</a:t>
          </a:r>
          <a:r>
            <a:rPr lang="en-US" sz="1100" baseline="30000"/>
            <a:t>eq </a:t>
          </a:r>
          <a:r>
            <a:rPr lang="en-US" sz="1100" baseline="0"/>
            <a:t>into RT and PC equations  (ZLB not constraining) </a:t>
          </a:r>
          <a:endParaRPr lang="en-US" sz="1100"/>
        </a:p>
      </xdr:txBody>
    </xdr:sp>
    <xdr:clientData/>
  </xdr:twoCellAnchor>
  <xdr:twoCellAnchor>
    <xdr:from>
      <xdr:col>7</xdr:col>
      <xdr:colOff>7620</xdr:colOff>
      <xdr:row>184</xdr:row>
      <xdr:rowOff>118744</xdr:rowOff>
    </xdr:from>
    <xdr:to>
      <xdr:col>7</xdr:col>
      <xdr:colOff>207645</xdr:colOff>
      <xdr:row>189</xdr:row>
      <xdr:rowOff>17144</xdr:rowOff>
    </xdr:to>
    <xdr:sp macro="" textlink="">
      <xdr:nvSpPr>
        <xdr:cNvPr id="76" name="Right Brace 75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SpPr/>
      </xdr:nvSpPr>
      <xdr:spPr>
        <a:xfrm>
          <a:off x="6431280" y="17035144"/>
          <a:ext cx="200025" cy="812800"/>
        </a:xfrm>
        <a:prstGeom prst="rightBrace">
          <a:avLst/>
        </a:prstGeom>
        <a:ln w="28575">
          <a:solidFill>
            <a:srgbClr val="33D39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3305175</xdr:colOff>
          <xdr:row>184</xdr:row>
          <xdr:rowOff>28575</xdr:rowOff>
        </xdr:from>
        <xdr:to>
          <xdr:col>4</xdr:col>
          <xdr:colOff>695325</xdr:colOff>
          <xdr:row>186</xdr:row>
          <xdr:rowOff>66675</xdr:rowOff>
        </xdr:to>
        <xdr:sp macro="" textlink="">
          <xdr:nvSpPr>
            <xdr:cNvPr id="2081" name="Object 33" hidden="1">
              <a:extLst>
                <a:ext uri="{63B3BB69-23CF-44E3-9099-C40C66FF867C}">
                  <a14:compatExt spid="_x0000_s2081"/>
                </a:ext>
                <a:ext uri="{FF2B5EF4-FFF2-40B4-BE49-F238E27FC236}">
                  <a16:creationId xmlns:a16="http://schemas.microsoft.com/office/drawing/2014/main" id="{00000000-0008-0000-0100-00002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3343275</xdr:colOff>
          <xdr:row>187</xdr:row>
          <xdr:rowOff>85725</xdr:rowOff>
        </xdr:from>
        <xdr:to>
          <xdr:col>4</xdr:col>
          <xdr:colOff>504825</xdr:colOff>
          <xdr:row>189</xdr:row>
          <xdr:rowOff>76200</xdr:rowOff>
        </xdr:to>
        <xdr:sp macro="" textlink="">
          <xdr:nvSpPr>
            <xdr:cNvPr id="2082" name="Object 10" hidden="1">
              <a:extLst>
                <a:ext uri="{63B3BB69-23CF-44E3-9099-C40C66FF867C}">
                  <a14:compatExt spid="_x0000_s2082"/>
                </a:ext>
                <a:ext uri="{FF2B5EF4-FFF2-40B4-BE49-F238E27FC236}">
                  <a16:creationId xmlns:a16="http://schemas.microsoft.com/office/drawing/2014/main" id="{00000000-0008-0000-0100-00002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</xdr:colOff>
          <xdr:row>185</xdr:row>
          <xdr:rowOff>19050</xdr:rowOff>
        </xdr:from>
        <xdr:to>
          <xdr:col>11</xdr:col>
          <xdr:colOff>476250</xdr:colOff>
          <xdr:row>187</xdr:row>
          <xdr:rowOff>142875</xdr:rowOff>
        </xdr:to>
        <xdr:sp macro="" textlink="">
          <xdr:nvSpPr>
            <xdr:cNvPr id="2083" name="Object 12" hidden="1">
              <a:extLst>
                <a:ext uri="{63B3BB69-23CF-44E3-9099-C40C66FF867C}">
                  <a14:compatExt spid="_x0000_s2083"/>
                </a:ext>
                <a:ext uri="{FF2B5EF4-FFF2-40B4-BE49-F238E27FC236}">
                  <a16:creationId xmlns:a16="http://schemas.microsoft.com/office/drawing/2014/main" id="{00000000-0008-0000-0100-00002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1971674</xdr:colOff>
      <xdr:row>181</xdr:row>
      <xdr:rowOff>180974</xdr:rowOff>
    </xdr:from>
    <xdr:to>
      <xdr:col>11</xdr:col>
      <xdr:colOff>361949</xdr:colOff>
      <xdr:row>183</xdr:row>
      <xdr:rowOff>95249</xdr:rowOff>
    </xdr:to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 txBox="1"/>
      </xdr:nvSpPr>
      <xdr:spPr>
        <a:xfrm>
          <a:off x="4653914" y="16548734"/>
          <a:ext cx="3830955" cy="28003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(v.1) </a:t>
          </a:r>
          <a:r>
            <a:rPr lang="en-US" sz="1100" baseline="0"/>
            <a:t>Augmented Multiplier, ZLB Does not constrain</a:t>
          </a:r>
          <a:endParaRPr lang="en-US" sz="1100"/>
        </a:p>
      </xdr:txBody>
    </xdr:sp>
    <xdr:clientData/>
  </xdr:twoCellAnchor>
  <xdr:twoCellAnchor>
    <xdr:from>
      <xdr:col>1</xdr:col>
      <xdr:colOff>2234293</xdr:colOff>
      <xdr:row>66</xdr:row>
      <xdr:rowOff>63583</xdr:rowOff>
    </xdr:from>
    <xdr:to>
      <xdr:col>13</xdr:col>
      <xdr:colOff>658029</xdr:colOff>
      <xdr:row>67</xdr:row>
      <xdr:rowOff>85353</xdr:rowOff>
    </xdr:to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SpPr txBox="1"/>
      </xdr:nvSpPr>
      <xdr:spPr>
        <a:xfrm>
          <a:off x="2901043" y="9370869"/>
          <a:ext cx="7050665" cy="2122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Final</a:t>
          </a:r>
          <a:r>
            <a:rPr lang="en-US" sz="1100" baseline="0"/>
            <a:t> results (numerical): core macro variables</a:t>
          </a:r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73</xdr:row>
          <xdr:rowOff>0</xdr:rowOff>
        </xdr:from>
        <xdr:to>
          <xdr:col>1</xdr:col>
          <xdr:colOff>190500</xdr:colOff>
          <xdr:row>73</xdr:row>
          <xdr:rowOff>0</xdr:rowOff>
        </xdr:to>
        <xdr:sp macro="" textlink="">
          <xdr:nvSpPr>
            <xdr:cNvPr id="2084" name="Object 36" hidden="1">
              <a:extLst>
                <a:ext uri="{63B3BB69-23CF-44E3-9099-C40C66FF867C}">
                  <a14:compatExt spid="_x0000_s2084"/>
                </a:ext>
                <a:ext uri="{FF2B5EF4-FFF2-40B4-BE49-F238E27FC236}">
                  <a16:creationId xmlns:a16="http://schemas.microsoft.com/office/drawing/2014/main" id="{00000000-0008-0000-0100-00002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733425</xdr:colOff>
          <xdr:row>73</xdr:row>
          <xdr:rowOff>0</xdr:rowOff>
        </xdr:from>
        <xdr:to>
          <xdr:col>4</xdr:col>
          <xdr:colOff>285750</xdr:colOff>
          <xdr:row>73</xdr:row>
          <xdr:rowOff>0</xdr:rowOff>
        </xdr:to>
        <xdr:sp macro="" textlink="">
          <xdr:nvSpPr>
            <xdr:cNvPr id="2085" name="Object 37" hidden="1">
              <a:extLst>
                <a:ext uri="{63B3BB69-23CF-44E3-9099-C40C66FF867C}">
                  <a14:compatExt spid="_x0000_s2085"/>
                </a:ext>
                <a:ext uri="{FF2B5EF4-FFF2-40B4-BE49-F238E27FC236}">
                  <a16:creationId xmlns:a16="http://schemas.microsoft.com/office/drawing/2014/main" id="{00000000-0008-0000-0100-00002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86</xdr:col>
      <xdr:colOff>590550</xdr:colOff>
      <xdr:row>201</xdr:row>
      <xdr:rowOff>0</xdr:rowOff>
    </xdr:from>
    <xdr:to>
      <xdr:col>97</xdr:col>
      <xdr:colOff>444500</xdr:colOff>
      <xdr:row>223</xdr:row>
      <xdr:rowOff>140758</xdr:rowOff>
    </xdr:to>
    <xdr:graphicFrame macro="">
      <xdr:nvGraphicFramePr>
        <xdr:cNvPr id="84" name="Chart 83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87</xdr:col>
      <xdr:colOff>200025</xdr:colOff>
      <xdr:row>227</xdr:row>
      <xdr:rowOff>19050</xdr:rowOff>
    </xdr:from>
    <xdr:to>
      <xdr:col>98</xdr:col>
      <xdr:colOff>53975</xdr:colOff>
      <xdr:row>249</xdr:row>
      <xdr:rowOff>150283</xdr:rowOff>
    </xdr:to>
    <xdr:graphicFrame macro="">
      <xdr:nvGraphicFramePr>
        <xdr:cNvPr id="85" name="Chart 84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61</xdr:col>
      <xdr:colOff>430530</xdr:colOff>
      <xdr:row>191</xdr:row>
      <xdr:rowOff>188595</xdr:rowOff>
    </xdr:from>
    <xdr:to>
      <xdr:col>72</xdr:col>
      <xdr:colOff>284480</xdr:colOff>
      <xdr:row>212</xdr:row>
      <xdr:rowOff>169333</xdr:rowOff>
    </xdr:to>
    <xdr:graphicFrame macro="">
      <xdr:nvGraphicFramePr>
        <xdr:cNvPr id="86" name="Chart 85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27</xdr:row>
          <xdr:rowOff>0</xdr:rowOff>
        </xdr:from>
        <xdr:to>
          <xdr:col>1</xdr:col>
          <xdr:colOff>190500</xdr:colOff>
          <xdr:row>27</xdr:row>
          <xdr:rowOff>0</xdr:rowOff>
        </xdr:to>
        <xdr:sp macro="" textlink="">
          <xdr:nvSpPr>
            <xdr:cNvPr id="2086" name="Object 38" hidden="1">
              <a:extLst>
                <a:ext uri="{63B3BB69-23CF-44E3-9099-C40C66FF867C}">
                  <a14:compatExt spid="_x0000_s2086"/>
                </a:ext>
                <a:ext uri="{FF2B5EF4-FFF2-40B4-BE49-F238E27FC236}">
                  <a16:creationId xmlns:a16="http://schemas.microsoft.com/office/drawing/2014/main" id="{00000000-0008-0000-0100-00002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733425</xdr:colOff>
          <xdr:row>27</xdr:row>
          <xdr:rowOff>0</xdr:rowOff>
        </xdr:from>
        <xdr:to>
          <xdr:col>4</xdr:col>
          <xdr:colOff>285750</xdr:colOff>
          <xdr:row>27</xdr:row>
          <xdr:rowOff>0</xdr:rowOff>
        </xdr:to>
        <xdr:sp macro="" textlink="">
          <xdr:nvSpPr>
            <xdr:cNvPr id="2087" name="Object 39" hidden="1">
              <a:extLst>
                <a:ext uri="{63B3BB69-23CF-44E3-9099-C40C66FF867C}">
                  <a14:compatExt spid="_x0000_s2087"/>
                </a:ext>
                <a:ext uri="{FF2B5EF4-FFF2-40B4-BE49-F238E27FC236}">
                  <a16:creationId xmlns:a16="http://schemas.microsoft.com/office/drawing/2014/main" id="{00000000-0008-0000-0100-00002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6</xdr:col>
      <xdr:colOff>122464</xdr:colOff>
      <xdr:row>20</xdr:row>
      <xdr:rowOff>67245</xdr:rowOff>
    </xdr:from>
    <xdr:to>
      <xdr:col>13</xdr:col>
      <xdr:colOff>373219</xdr:colOff>
      <xdr:row>21</xdr:row>
      <xdr:rowOff>163285</xdr:rowOff>
    </xdr:to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SpPr txBox="1"/>
      </xdr:nvSpPr>
      <xdr:spPr>
        <a:xfrm>
          <a:off x="9810750" y="4122174"/>
          <a:ext cx="4360112" cy="2865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Economic outcomes/forecast</a:t>
          </a:r>
          <a:r>
            <a:rPr lang="en-US" sz="1100" baseline="0"/>
            <a:t> (qualitative): compared to baseline</a:t>
          </a:r>
          <a:endParaRPr lang="en-US" sz="1100"/>
        </a:p>
      </xdr:txBody>
    </xdr:sp>
    <xdr:clientData/>
  </xdr:twoCellAnchor>
  <xdr:twoCellAnchor>
    <xdr:from>
      <xdr:col>21</xdr:col>
      <xdr:colOff>23132</xdr:colOff>
      <xdr:row>22</xdr:row>
      <xdr:rowOff>36740</xdr:rowOff>
    </xdr:from>
    <xdr:to>
      <xdr:col>31</xdr:col>
      <xdr:colOff>492579</xdr:colOff>
      <xdr:row>47</xdr:row>
      <xdr:rowOff>27214</xdr:rowOff>
    </xdr:to>
    <xdr:graphicFrame macro="">
      <xdr:nvGraphicFramePr>
        <xdr:cNvPr id="90" name="Chart 89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21</xdr:col>
      <xdr:colOff>35720</xdr:colOff>
      <xdr:row>1</xdr:row>
      <xdr:rowOff>97631</xdr:rowOff>
    </xdr:from>
    <xdr:to>
      <xdr:col>31</xdr:col>
      <xdr:colOff>495806</xdr:colOff>
      <xdr:row>21</xdr:row>
      <xdr:rowOff>154569</xdr:rowOff>
    </xdr:to>
    <xdr:graphicFrame macro="">
      <xdr:nvGraphicFramePr>
        <xdr:cNvPr id="91" name="Chart 90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27</xdr:col>
      <xdr:colOff>563179</xdr:colOff>
      <xdr:row>247</xdr:row>
      <xdr:rowOff>12925</xdr:rowOff>
    </xdr:from>
    <xdr:to>
      <xdr:col>113</xdr:col>
      <xdr:colOff>275792</xdr:colOff>
      <xdr:row>331</xdr:row>
      <xdr:rowOff>138112</xdr:rowOff>
    </xdr:to>
    <xdr:sp macro="" textlink="">
      <xdr:nvSpPr>
        <xdr:cNvPr id="34" name="Rectangle 3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/>
      </xdr:nvSpPr>
      <xdr:spPr>
        <a:xfrm>
          <a:off x="17664884" y="37247016"/>
          <a:ext cx="51840340" cy="16127187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520781</xdr:colOff>
      <xdr:row>13</xdr:row>
      <xdr:rowOff>137309</xdr:rowOff>
    </xdr:from>
    <xdr:to>
      <xdr:col>12</xdr:col>
      <xdr:colOff>659327</xdr:colOff>
      <xdr:row>14</xdr:row>
      <xdr:rowOff>186295</xdr:rowOff>
    </xdr:to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 txBox="1"/>
      </xdr:nvSpPr>
      <xdr:spPr>
        <a:xfrm>
          <a:off x="10209067" y="2736273"/>
          <a:ext cx="4152653" cy="2394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Shocks:</a:t>
          </a:r>
          <a:r>
            <a:rPr lang="en-US" sz="1100" baseline="0"/>
            <a:t> a</a:t>
          </a:r>
          <a:r>
            <a:rPr lang="en-US" sz="1100"/>
            <a:t>lternatives versus</a:t>
          </a:r>
          <a:r>
            <a:rPr lang="en-US" sz="1100" baseline="0"/>
            <a:t> baseline</a:t>
          </a:r>
          <a:endParaRPr lang="en-US" sz="1100"/>
        </a:p>
      </xdr:txBody>
    </xdr:sp>
    <xdr:clientData/>
  </xdr:twoCellAnchor>
  <xdr:twoCellAnchor>
    <xdr:from>
      <xdr:col>9</xdr:col>
      <xdr:colOff>47007</xdr:colOff>
      <xdr:row>10</xdr:row>
      <xdr:rowOff>20288</xdr:rowOff>
    </xdr:from>
    <xdr:to>
      <xdr:col>11</xdr:col>
      <xdr:colOff>205591</xdr:colOff>
      <xdr:row>11</xdr:row>
      <xdr:rowOff>9403</xdr:rowOff>
    </xdr:to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 txBox="1"/>
      </xdr:nvSpPr>
      <xdr:spPr>
        <a:xfrm>
          <a:off x="11871614" y="1952502"/>
          <a:ext cx="1505691" cy="2068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constant</a:t>
          </a:r>
        </a:p>
      </xdr:txBody>
    </xdr:sp>
    <xdr:clientData/>
  </xdr:twoCellAnchor>
  <xdr:twoCellAnchor>
    <xdr:from>
      <xdr:col>12</xdr:col>
      <xdr:colOff>248</xdr:colOff>
      <xdr:row>10</xdr:row>
      <xdr:rowOff>28204</xdr:rowOff>
    </xdr:from>
    <xdr:to>
      <xdr:col>13</xdr:col>
      <xdr:colOff>245918</xdr:colOff>
      <xdr:row>11</xdr:row>
      <xdr:rowOff>17319</xdr:rowOff>
    </xdr:to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SpPr txBox="1"/>
      </xdr:nvSpPr>
      <xdr:spPr>
        <a:xfrm>
          <a:off x="8451521" y="1959181"/>
          <a:ext cx="877783" cy="20559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constant</a:t>
          </a:r>
        </a:p>
      </xdr:txBody>
    </xdr:sp>
    <xdr:clientData/>
  </xdr:twoCellAnchor>
  <xdr:twoCellAnchor>
    <xdr:from>
      <xdr:col>13</xdr:col>
      <xdr:colOff>262462</xdr:colOff>
      <xdr:row>158</xdr:row>
      <xdr:rowOff>67601</xdr:rowOff>
    </xdr:from>
    <xdr:to>
      <xdr:col>29</xdr:col>
      <xdr:colOff>536337</xdr:colOff>
      <xdr:row>164</xdr:row>
      <xdr:rowOff>181068</xdr:rowOff>
    </xdr:to>
    <xdr:sp macro="" textlink="">
      <xdr:nvSpPr>
        <xdr:cNvPr id="40" name="Rectangle 39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/>
      </xdr:nvSpPr>
      <xdr:spPr>
        <a:xfrm>
          <a:off x="9573150" y="20236789"/>
          <a:ext cx="9513125" cy="1256467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774700</xdr:colOff>
      <xdr:row>87</xdr:row>
      <xdr:rowOff>38100</xdr:rowOff>
    </xdr:from>
    <xdr:to>
      <xdr:col>21</xdr:col>
      <xdr:colOff>546100</xdr:colOff>
      <xdr:row>88</xdr:row>
      <xdr:rowOff>74386</xdr:rowOff>
    </xdr:to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00000000-0008-0000-0100-000064000000}"/>
            </a:ext>
          </a:extLst>
        </xdr:cNvPr>
        <xdr:cNvSpPr txBox="1"/>
      </xdr:nvSpPr>
      <xdr:spPr>
        <a:xfrm>
          <a:off x="10375900" y="12674600"/>
          <a:ext cx="2552700" cy="2140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Alt(ii) vs alt(i) </a:t>
          </a:r>
        </a:p>
      </xdr:txBody>
    </xdr:sp>
    <xdr:clientData/>
  </xdr:twoCellAnchor>
  <xdr:twoCellAnchor>
    <xdr:from>
      <xdr:col>25</xdr:col>
      <xdr:colOff>555784</xdr:colOff>
      <xdr:row>107</xdr:row>
      <xdr:rowOff>113824</xdr:rowOff>
    </xdr:from>
    <xdr:to>
      <xdr:col>39</xdr:col>
      <xdr:colOff>348615</xdr:colOff>
      <xdr:row>188</xdr:row>
      <xdr:rowOff>122396</xdr:rowOff>
    </xdr:to>
    <xdr:sp macro="" textlink="">
      <xdr:nvSpPr>
        <xdr:cNvPr id="28" name="Rectangle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/>
      </xdr:nvSpPr>
      <xdr:spPr>
        <a:xfrm>
          <a:off x="12902565" y="17115949"/>
          <a:ext cx="8293894" cy="8926353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24</xdr:col>
      <xdr:colOff>555263</xdr:colOff>
      <xdr:row>266</xdr:row>
      <xdr:rowOff>110835</xdr:rowOff>
    </xdr:from>
    <xdr:to>
      <xdr:col>43</xdr:col>
      <xdr:colOff>562406</xdr:colOff>
      <xdr:row>314</xdr:row>
      <xdr:rowOff>177296</xdr:rowOff>
    </xdr:to>
    <xdr:sp macro="" textlink="">
      <xdr:nvSpPr>
        <xdr:cNvPr id="29" name="Rectangle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/>
      </xdr:nvSpPr>
      <xdr:spPr>
        <a:xfrm>
          <a:off x="15059240" y="40964426"/>
          <a:ext cx="12303052" cy="9210461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18</xdr:col>
      <xdr:colOff>590550</xdr:colOff>
      <xdr:row>87</xdr:row>
      <xdr:rowOff>95250</xdr:rowOff>
    </xdr:from>
    <xdr:to>
      <xdr:col>22</xdr:col>
      <xdr:colOff>571500</xdr:colOff>
      <xdr:row>93</xdr:row>
      <xdr:rowOff>19050</xdr:rowOff>
    </xdr:to>
    <xdr:sp macro="" textlink="">
      <xdr:nvSpPr>
        <xdr:cNvPr id="30" name="Rectangle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/>
      </xdr:nvSpPr>
      <xdr:spPr>
        <a:xfrm>
          <a:off x="8905875" y="12992100"/>
          <a:ext cx="2419350" cy="100965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104775</xdr:colOff>
          <xdr:row>219</xdr:row>
          <xdr:rowOff>85725</xdr:rowOff>
        </xdr:from>
        <xdr:to>
          <xdr:col>21</xdr:col>
          <xdr:colOff>1104900</xdr:colOff>
          <xdr:row>225</xdr:row>
          <xdr:rowOff>104775</xdr:rowOff>
        </xdr:to>
        <xdr:sp macro="" textlink="">
          <xdr:nvSpPr>
            <xdr:cNvPr id="2088" name="Object 40" hidden="1">
              <a:extLst>
                <a:ext uri="{63B3BB69-23CF-44E3-9099-C40C66FF867C}">
                  <a14:compatExt spid="_x0000_s2088"/>
                </a:ext>
                <a:ext uri="{FF2B5EF4-FFF2-40B4-BE49-F238E27FC236}">
                  <a16:creationId xmlns:a16="http://schemas.microsoft.com/office/drawing/2014/main" id="{00000000-0008-0000-0100-00002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225</xdr:row>
          <xdr:rowOff>123825</xdr:rowOff>
        </xdr:from>
        <xdr:to>
          <xdr:col>13</xdr:col>
          <xdr:colOff>466725</xdr:colOff>
          <xdr:row>233</xdr:row>
          <xdr:rowOff>9525</xdr:rowOff>
        </xdr:to>
        <xdr:sp macro="" textlink="">
          <xdr:nvSpPr>
            <xdr:cNvPr id="2276" name="Object 228" hidden="1">
              <a:extLst>
                <a:ext uri="{63B3BB69-23CF-44E3-9099-C40C66FF867C}">
                  <a14:compatExt spid="_x0000_s2276"/>
                </a:ext>
                <a:ext uri="{FF2B5EF4-FFF2-40B4-BE49-F238E27FC236}">
                  <a16:creationId xmlns:a16="http://schemas.microsoft.com/office/drawing/2014/main" id="{00000000-0008-0000-0100-0000E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333375</xdr:colOff>
          <xdr:row>239</xdr:row>
          <xdr:rowOff>66675</xdr:rowOff>
        </xdr:from>
        <xdr:to>
          <xdr:col>9</xdr:col>
          <xdr:colOff>638175</xdr:colOff>
          <xdr:row>243</xdr:row>
          <xdr:rowOff>85725</xdr:rowOff>
        </xdr:to>
        <xdr:sp macro="" textlink="">
          <xdr:nvSpPr>
            <xdr:cNvPr id="2277" name="Object 229" hidden="1">
              <a:extLst>
                <a:ext uri="{63B3BB69-23CF-44E3-9099-C40C66FF867C}">
                  <a14:compatExt spid="_x0000_s2277"/>
                </a:ext>
                <a:ext uri="{FF2B5EF4-FFF2-40B4-BE49-F238E27FC236}">
                  <a16:creationId xmlns:a16="http://schemas.microsoft.com/office/drawing/2014/main" id="{00000000-0008-0000-0100-0000E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361950</xdr:colOff>
          <xdr:row>239</xdr:row>
          <xdr:rowOff>38100</xdr:rowOff>
        </xdr:from>
        <xdr:to>
          <xdr:col>12</xdr:col>
          <xdr:colOff>981075</xdr:colOff>
          <xdr:row>244</xdr:row>
          <xdr:rowOff>0</xdr:rowOff>
        </xdr:to>
        <xdr:sp macro="" textlink="">
          <xdr:nvSpPr>
            <xdr:cNvPr id="2278" name="Object 230" hidden="1">
              <a:extLst>
                <a:ext uri="{63B3BB69-23CF-44E3-9099-C40C66FF867C}">
                  <a14:compatExt spid="_x0000_s2278"/>
                </a:ext>
                <a:ext uri="{FF2B5EF4-FFF2-40B4-BE49-F238E27FC236}">
                  <a16:creationId xmlns:a16="http://schemas.microsoft.com/office/drawing/2014/main" id="{00000000-0008-0000-0100-0000E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0</xdr:col>
      <xdr:colOff>416719</xdr:colOff>
      <xdr:row>15</xdr:row>
      <xdr:rowOff>49325</xdr:rowOff>
    </xdr:from>
    <xdr:to>
      <xdr:col>2</xdr:col>
      <xdr:colOff>809625</xdr:colOff>
      <xdr:row>19</xdr:row>
      <xdr:rowOff>81529</xdr:rowOff>
    </xdr:to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00000000-0008-0000-0100-00006C000000}"/>
            </a:ext>
          </a:extLst>
        </xdr:cNvPr>
        <xdr:cNvSpPr txBox="1"/>
      </xdr:nvSpPr>
      <xdr:spPr>
        <a:xfrm>
          <a:off x="416719" y="3013981"/>
          <a:ext cx="1059656" cy="87754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Economic Shocks</a:t>
          </a:r>
          <a:r>
            <a:rPr lang="en-US" sz="1100" baseline="0"/>
            <a:t> -- describing what might happen in words. </a:t>
          </a:r>
          <a:endParaRPr lang="en-US" sz="1100"/>
        </a:p>
      </xdr:txBody>
    </xdr:sp>
    <xdr:clientData/>
  </xdr:twoCellAnchor>
  <xdr:twoCellAnchor>
    <xdr:from>
      <xdr:col>0</xdr:col>
      <xdr:colOff>476251</xdr:colOff>
      <xdr:row>22</xdr:row>
      <xdr:rowOff>68034</xdr:rowOff>
    </xdr:from>
    <xdr:to>
      <xdr:col>2</xdr:col>
      <xdr:colOff>1000125</xdr:colOff>
      <xdr:row>26</xdr:row>
      <xdr:rowOff>0</xdr:rowOff>
    </xdr:to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00000000-0008-0000-0100-00006D000000}"/>
            </a:ext>
          </a:extLst>
        </xdr:cNvPr>
        <xdr:cNvSpPr txBox="1"/>
      </xdr:nvSpPr>
      <xdr:spPr>
        <a:xfrm>
          <a:off x="476251" y="4473347"/>
          <a:ext cx="1190624" cy="78921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Results/forecasts</a:t>
          </a:r>
          <a:r>
            <a:rPr lang="en-US" sz="1100" baseline="0"/>
            <a:t>-- describing the outcome in words. </a:t>
          </a:r>
          <a:endParaRPr lang="en-US" sz="1100"/>
        </a:p>
      </xdr:txBody>
    </xdr:sp>
    <xdr:clientData/>
  </xdr:twoCellAnchor>
  <xdr:twoCellAnchor>
    <xdr:from>
      <xdr:col>2</xdr:col>
      <xdr:colOff>1064761</xdr:colOff>
      <xdr:row>21</xdr:row>
      <xdr:rowOff>115661</xdr:rowOff>
    </xdr:from>
    <xdr:to>
      <xdr:col>2</xdr:col>
      <xdr:colOff>1302886</xdr:colOff>
      <xdr:row>27</xdr:row>
      <xdr:rowOff>90148</xdr:rowOff>
    </xdr:to>
    <xdr:sp macro="" textlink="">
      <xdr:nvSpPr>
        <xdr:cNvPr id="110" name="Right Brace 109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SpPr/>
      </xdr:nvSpPr>
      <xdr:spPr>
        <a:xfrm>
          <a:off x="1731511" y="4330474"/>
          <a:ext cx="238125" cy="1022237"/>
        </a:xfrm>
        <a:prstGeom prst="rightBrace">
          <a:avLst/>
        </a:prstGeom>
        <a:ln w="2222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0</xdr:colOff>
      <xdr:row>64</xdr:row>
      <xdr:rowOff>113391</xdr:rowOff>
    </xdr:from>
    <xdr:to>
      <xdr:col>106</xdr:col>
      <xdr:colOff>381000</xdr:colOff>
      <xdr:row>256</xdr:row>
      <xdr:rowOff>15874</xdr:rowOff>
    </xdr:to>
    <xdr:sp macro="" textlink="">
      <xdr:nvSpPr>
        <xdr:cNvPr id="35" name="Rectangle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/>
      </xdr:nvSpPr>
      <xdr:spPr>
        <a:xfrm>
          <a:off x="0" y="11755058"/>
          <a:ext cx="67870917" cy="30350733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Projections\Amber\Historical%20Budget%20Data\January%202011\Historicaltables2011_with%20MAD%20dat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van/Documents/Work%20Aut%202012/MDS%20Manhattan%20Project%20Jan%202012/NEW%20CHAPTER%20ISRTPC/Macro%20Model%20for%20Stage%201a%20Chapter%2012%20Question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OMB Data"/>
      <sheetName val="MAD Data"/>
      <sheetName val="as % of GDP"/>
      <sheetName val="Details"/>
      <sheetName val="F-1"/>
      <sheetName val="F-2"/>
      <sheetName val="F-3"/>
      <sheetName val="F-4"/>
      <sheetName val="F-5"/>
      <sheetName val="F-6"/>
      <sheetName val="F-7"/>
      <sheetName val="F-8"/>
      <sheetName val="F-9"/>
      <sheetName val="F-10"/>
      <sheetName val="F-11"/>
      <sheetName val="F-12"/>
      <sheetName val="F-13"/>
    </sheetNames>
    <sheetDataSet>
      <sheetData sheetId="0">
        <row r="24">
          <cell r="B24">
            <v>1971</v>
          </cell>
        </row>
        <row r="25">
          <cell r="B25">
            <v>2010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GE Ia Interface"/>
      <sheetName val="Stage Ib Interface"/>
      <sheetName val="Stage IIa Interface"/>
      <sheetName val="Stage IIb Interface"/>
      <sheetName val="Stage III Interface"/>
      <sheetName val="CHINA MC NA Consolidated"/>
      <sheetName val="FER DIDACTIC TABLE FREEZE"/>
      <sheetName val="Stages"/>
      <sheetName val="Intl Transaction"/>
      <sheetName val="BOP STD US"/>
      <sheetName val="NIIP US"/>
      <sheetName val="Current and Financial Account"/>
      <sheetName val="National Acc MAIN  DEFUNCT "/>
      <sheetName val="National Accounts MAIN "/>
      <sheetName val="National Accounts MINI"/>
      <sheetName val="Parameter Sheet"/>
      <sheetName val="IMP EXP EQUATIONS NEW"/>
      <sheetName val="Initial Equations Import Ex (2"/>
      <sheetName val="Sheet4"/>
      <sheetName val="TAYLOR"/>
      <sheetName val="ALTi"/>
      <sheetName val="GDP and CBO"/>
      <sheetName val="BACKING OUT ZONES 1981"/>
      <sheetName val="ZONES"/>
      <sheetName val="ISRTPC  SAT DEC 24 AUTIS"/>
      <sheetName val="ISRTPC CORRECT  SAT DEC 24"/>
      <sheetName val="BACKING OUT ZONES 2006"/>
      <sheetName val="BACKING OUT ZONES 2009"/>
      <sheetName val="ALTii"/>
      <sheetName val="ALTiiOLD"/>
      <sheetName val="Figure 4 for Put. IS LM Tog"/>
      <sheetName val="Charts and Calcs"/>
      <sheetName val="Sheet2"/>
      <sheetName val="PARAMETERS"/>
      <sheetName val="Sheet1"/>
      <sheetName val="Assumptions and Main Calcs"/>
      <sheetName val="Charts Non Extreme"/>
      <sheetName val="Charts ZLB Extreme Value"/>
      <sheetName val="National Accounts"/>
      <sheetName val="Fiscal Sheet"/>
      <sheetName val="Disclaimer"/>
      <sheetName val="Monetary Sheet"/>
      <sheetName val="Monetary Regimes"/>
      <sheetName val="Parametric Assumptions"/>
      <sheetName val="Sheet10"/>
      <sheetName val="Sheet3"/>
      <sheetName val="Sheet7"/>
      <sheetName val="NO RER EFFECTS FREEZE"/>
      <sheetName val="Sheet5"/>
      <sheetName val="Charts INTRO ISRTPC"/>
      <sheetName val="DIDACTIC SOLUTION STAGE 1 NOx"/>
      <sheetName val="DIDACTIC SOLUTION STAGE 1 NOZLB"/>
      <sheetName val="DIDACTIC SOLUTION STAGE 1 ZLB"/>
      <sheetName val="Sheet9"/>
      <sheetName val="CHINA NA and EXTERNAL"/>
      <sheetName val="CHINA MONETARY"/>
      <sheetName val="China balance sheet CB"/>
      <sheetName val="Fixed Exchange Rate --Did View"/>
      <sheetName val="Charts Fixed Ex Rat Reg"/>
      <sheetName val="Fixed vs Flex"/>
      <sheetName val="Contributions for Book"/>
      <sheetName val="Contributions NEW APPROACH"/>
      <sheetName val="Contribution Charts Inflation"/>
      <sheetName val="Contribution Charts Output Gap "/>
      <sheetName val="Sheet13"/>
      <sheetName val="Sheet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10">
          <cell r="E10">
            <v>2</v>
          </cell>
        </row>
        <row r="88">
          <cell r="D88">
            <v>1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>
        <row r="9">
          <cell r="U9">
            <v>0</v>
          </cell>
        </row>
        <row r="28">
          <cell r="U28">
            <v>0</v>
          </cell>
        </row>
        <row r="34">
          <cell r="U34">
            <v>2.7999999999999997E-2</v>
          </cell>
          <cell r="X34">
            <v>2.8000000000000004E-2</v>
          </cell>
        </row>
        <row r="69">
          <cell r="X69">
            <v>9.4482758620689639E-3</v>
          </cell>
          <cell r="Z69">
            <v>8.2758620689655019E-4</v>
          </cell>
        </row>
        <row r="70">
          <cell r="X70">
            <v>-9.4482758620689639E-3</v>
          </cell>
          <cell r="Z70">
            <v>-8.2758620689655019E-4</v>
          </cell>
        </row>
        <row r="71">
          <cell r="X71">
            <v>0</v>
          </cell>
        </row>
      </sheetData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image" Target="../media/image5.emf"/><Relationship Id="rId18" Type="http://schemas.openxmlformats.org/officeDocument/2006/relationships/oleObject" Target="../embeddings/oleObject10.bin"/><Relationship Id="rId26" Type="http://schemas.openxmlformats.org/officeDocument/2006/relationships/image" Target="../media/image8.emf"/><Relationship Id="rId39" Type="http://schemas.openxmlformats.org/officeDocument/2006/relationships/oleObject" Target="../embeddings/oleObject25.bin"/><Relationship Id="rId21" Type="http://schemas.openxmlformats.org/officeDocument/2006/relationships/oleObject" Target="../embeddings/oleObject13.bin"/><Relationship Id="rId34" Type="http://schemas.openxmlformats.org/officeDocument/2006/relationships/oleObject" Target="../embeddings/oleObject21.bin"/><Relationship Id="rId42" Type="http://schemas.openxmlformats.org/officeDocument/2006/relationships/image" Target="../media/image13.emf"/><Relationship Id="rId47" Type="http://schemas.openxmlformats.org/officeDocument/2006/relationships/oleObject" Target="../embeddings/oleObject30.bin"/><Relationship Id="rId50" Type="http://schemas.openxmlformats.org/officeDocument/2006/relationships/oleObject" Target="../embeddings/oleObject33.bin"/><Relationship Id="rId55" Type="http://schemas.openxmlformats.org/officeDocument/2006/relationships/oleObject" Target="../embeddings/oleObject36.bin"/><Relationship Id="rId63" Type="http://schemas.openxmlformats.org/officeDocument/2006/relationships/oleObject" Target="../embeddings/oleObject42.bin"/><Relationship Id="rId7" Type="http://schemas.openxmlformats.org/officeDocument/2006/relationships/image" Target="../media/image2.wmf"/><Relationship Id="rId2" Type="http://schemas.openxmlformats.org/officeDocument/2006/relationships/drawing" Target="../drawings/drawing2.xml"/><Relationship Id="rId16" Type="http://schemas.openxmlformats.org/officeDocument/2006/relationships/oleObject" Target="../embeddings/oleObject8.bin"/><Relationship Id="rId20" Type="http://schemas.openxmlformats.org/officeDocument/2006/relationships/oleObject" Target="../embeddings/oleObject12.bin"/><Relationship Id="rId29" Type="http://schemas.openxmlformats.org/officeDocument/2006/relationships/oleObject" Target="../embeddings/oleObject17.bin"/><Relationship Id="rId41" Type="http://schemas.openxmlformats.org/officeDocument/2006/relationships/oleObject" Target="../embeddings/oleObject26.bin"/><Relationship Id="rId54" Type="http://schemas.openxmlformats.org/officeDocument/2006/relationships/image" Target="../media/image16.emf"/><Relationship Id="rId62" Type="http://schemas.openxmlformats.org/officeDocument/2006/relationships/image" Target="../media/image18.emf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11" Type="http://schemas.openxmlformats.org/officeDocument/2006/relationships/image" Target="../media/image4.wmf"/><Relationship Id="rId24" Type="http://schemas.openxmlformats.org/officeDocument/2006/relationships/image" Target="../media/image7.emf"/><Relationship Id="rId32" Type="http://schemas.openxmlformats.org/officeDocument/2006/relationships/oleObject" Target="../embeddings/oleObject20.bin"/><Relationship Id="rId37" Type="http://schemas.openxmlformats.org/officeDocument/2006/relationships/oleObject" Target="../embeddings/oleObject23.bin"/><Relationship Id="rId40" Type="http://schemas.openxmlformats.org/officeDocument/2006/relationships/image" Target="../media/image12.emf"/><Relationship Id="rId45" Type="http://schemas.openxmlformats.org/officeDocument/2006/relationships/image" Target="../media/image14.emf"/><Relationship Id="rId53" Type="http://schemas.openxmlformats.org/officeDocument/2006/relationships/oleObject" Target="../embeddings/oleObject35.bin"/><Relationship Id="rId58" Type="http://schemas.openxmlformats.org/officeDocument/2006/relationships/oleObject" Target="../embeddings/oleObject39.bin"/><Relationship Id="rId66" Type="http://schemas.openxmlformats.org/officeDocument/2006/relationships/image" Target="../media/image20.emf"/><Relationship Id="rId5" Type="http://schemas.openxmlformats.org/officeDocument/2006/relationships/image" Target="../media/image1.wmf"/><Relationship Id="rId15" Type="http://schemas.openxmlformats.org/officeDocument/2006/relationships/oleObject" Target="../embeddings/oleObject7.bin"/><Relationship Id="rId23" Type="http://schemas.openxmlformats.org/officeDocument/2006/relationships/oleObject" Target="../embeddings/oleObject14.bin"/><Relationship Id="rId28" Type="http://schemas.openxmlformats.org/officeDocument/2006/relationships/image" Target="../media/image9.emf"/><Relationship Id="rId36" Type="http://schemas.openxmlformats.org/officeDocument/2006/relationships/oleObject" Target="../embeddings/oleObject22.bin"/><Relationship Id="rId49" Type="http://schemas.openxmlformats.org/officeDocument/2006/relationships/oleObject" Target="../embeddings/oleObject32.bin"/><Relationship Id="rId57" Type="http://schemas.openxmlformats.org/officeDocument/2006/relationships/oleObject" Target="../embeddings/oleObject38.bin"/><Relationship Id="rId61" Type="http://schemas.openxmlformats.org/officeDocument/2006/relationships/oleObject" Target="../embeddings/oleObject41.bin"/><Relationship Id="rId10" Type="http://schemas.openxmlformats.org/officeDocument/2006/relationships/oleObject" Target="../embeddings/oleObject4.bin"/><Relationship Id="rId19" Type="http://schemas.openxmlformats.org/officeDocument/2006/relationships/oleObject" Target="../embeddings/oleObject11.bin"/><Relationship Id="rId31" Type="http://schemas.openxmlformats.org/officeDocument/2006/relationships/oleObject" Target="../embeddings/oleObject19.bin"/><Relationship Id="rId44" Type="http://schemas.openxmlformats.org/officeDocument/2006/relationships/oleObject" Target="../embeddings/oleObject28.bin"/><Relationship Id="rId52" Type="http://schemas.openxmlformats.org/officeDocument/2006/relationships/image" Target="../media/image15.emf"/><Relationship Id="rId60" Type="http://schemas.openxmlformats.org/officeDocument/2006/relationships/image" Target="../media/image17.emf"/><Relationship Id="rId65" Type="http://schemas.openxmlformats.org/officeDocument/2006/relationships/oleObject" Target="../embeddings/oleObject43.bin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wmf"/><Relationship Id="rId14" Type="http://schemas.openxmlformats.org/officeDocument/2006/relationships/oleObject" Target="../embeddings/oleObject6.bin"/><Relationship Id="rId22" Type="http://schemas.openxmlformats.org/officeDocument/2006/relationships/image" Target="../media/image6.emf"/><Relationship Id="rId27" Type="http://schemas.openxmlformats.org/officeDocument/2006/relationships/oleObject" Target="../embeddings/oleObject16.bin"/><Relationship Id="rId30" Type="http://schemas.openxmlformats.org/officeDocument/2006/relationships/oleObject" Target="../embeddings/oleObject18.bin"/><Relationship Id="rId35" Type="http://schemas.openxmlformats.org/officeDocument/2006/relationships/image" Target="../media/image11.emf"/><Relationship Id="rId43" Type="http://schemas.openxmlformats.org/officeDocument/2006/relationships/oleObject" Target="../embeddings/oleObject27.bin"/><Relationship Id="rId48" Type="http://schemas.openxmlformats.org/officeDocument/2006/relationships/oleObject" Target="../embeddings/oleObject31.bin"/><Relationship Id="rId56" Type="http://schemas.openxmlformats.org/officeDocument/2006/relationships/oleObject" Target="../embeddings/oleObject37.bin"/><Relationship Id="rId64" Type="http://schemas.openxmlformats.org/officeDocument/2006/relationships/image" Target="../media/image19.emf"/><Relationship Id="rId8" Type="http://schemas.openxmlformats.org/officeDocument/2006/relationships/oleObject" Target="../embeddings/oleObject3.bin"/><Relationship Id="rId51" Type="http://schemas.openxmlformats.org/officeDocument/2006/relationships/oleObject" Target="../embeddings/oleObject34.bin"/><Relationship Id="rId3" Type="http://schemas.openxmlformats.org/officeDocument/2006/relationships/vmlDrawing" Target="../drawings/vmlDrawing1.vml"/><Relationship Id="rId12" Type="http://schemas.openxmlformats.org/officeDocument/2006/relationships/oleObject" Target="../embeddings/oleObject5.bin"/><Relationship Id="rId17" Type="http://schemas.openxmlformats.org/officeDocument/2006/relationships/oleObject" Target="../embeddings/oleObject9.bin"/><Relationship Id="rId25" Type="http://schemas.openxmlformats.org/officeDocument/2006/relationships/oleObject" Target="../embeddings/oleObject15.bin"/><Relationship Id="rId33" Type="http://schemas.openxmlformats.org/officeDocument/2006/relationships/image" Target="../media/image10.emf"/><Relationship Id="rId38" Type="http://schemas.openxmlformats.org/officeDocument/2006/relationships/oleObject" Target="../embeddings/oleObject24.bin"/><Relationship Id="rId46" Type="http://schemas.openxmlformats.org/officeDocument/2006/relationships/oleObject" Target="../embeddings/oleObject29.bin"/><Relationship Id="rId59" Type="http://schemas.openxmlformats.org/officeDocument/2006/relationships/oleObject" Target="../embeddings/oleObject4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A4EFA-2AD5-4115-9DA0-5047EBA9813D}">
  <dimension ref="A1"/>
  <sheetViews>
    <sheetView workbookViewId="0">
      <selection activeCell="E28" sqref="E28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6:BI264"/>
  <sheetViews>
    <sheetView showGridLines="0" tabSelected="1" topLeftCell="A52" zoomScale="90" zoomScaleNormal="90" zoomScaleSheetLayoutView="10" workbookViewId="0">
      <selection activeCell="C59" sqref="C59"/>
    </sheetView>
  </sheetViews>
  <sheetFormatPr defaultRowHeight="15" x14ac:dyDescent="0.25"/>
  <cols>
    <col min="1" max="1" width="10" customWidth="1"/>
    <col min="2" max="2" width="57.42578125" hidden="1" customWidth="1"/>
    <col min="3" max="3" width="20.42578125" customWidth="1"/>
    <col min="4" max="4" width="30.42578125" customWidth="1"/>
    <col min="5" max="6" width="19.85546875" customWidth="1"/>
    <col min="7" max="7" width="18.5703125" customWidth="1"/>
    <col min="8" max="8" width="7" customWidth="1"/>
    <col min="9" max="9" width="6.5703125" customWidth="1"/>
    <col min="10" max="10" width="20.140625" customWidth="1"/>
    <col min="11" max="11" width="7.28515625" customWidth="1"/>
    <col min="12" max="12" width="6.5703125" customWidth="1"/>
    <col min="13" max="13" width="15.7109375" customWidth="1"/>
    <col min="14" max="14" width="13.85546875" customWidth="1"/>
    <col min="15" max="20" width="0" hidden="1" customWidth="1"/>
    <col min="22" max="22" width="22" customWidth="1"/>
    <col min="25" max="25" width="11.7109375" customWidth="1"/>
    <col min="26" max="27" width="13.5703125" customWidth="1"/>
  </cols>
  <sheetData>
    <row r="6" spans="2:30" x14ac:dyDescent="0.25"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 spans="2:30" x14ac:dyDescent="0.25">
      <c r="B7" s="2"/>
      <c r="C7" s="2"/>
      <c r="D7" s="2"/>
      <c r="E7" s="2"/>
      <c r="F7" s="2"/>
      <c r="G7" s="2" t="s">
        <v>0</v>
      </c>
      <c r="H7" s="2"/>
      <c r="I7" s="2"/>
      <c r="J7" s="3" t="s">
        <v>1</v>
      </c>
      <c r="L7" s="2"/>
      <c r="M7" s="3" t="s">
        <v>2</v>
      </c>
      <c r="N7" s="2"/>
      <c r="O7" s="3" t="s">
        <v>3</v>
      </c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</row>
    <row r="8" spans="2:30" x14ac:dyDescent="0.25">
      <c r="B8" s="2"/>
      <c r="C8" s="2"/>
      <c r="D8" s="2"/>
      <c r="E8" s="2"/>
      <c r="F8" s="2"/>
      <c r="G8" s="77" t="s">
        <v>119</v>
      </c>
      <c r="H8" s="66"/>
      <c r="I8" s="66"/>
      <c r="J8" s="66" t="s">
        <v>126</v>
      </c>
      <c r="L8" s="67"/>
      <c r="M8" s="80" t="s">
        <v>128</v>
      </c>
      <c r="N8" s="67"/>
      <c r="O8" s="2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spans="2:30" x14ac:dyDescent="0.25">
      <c r="B9" s="2" t="s">
        <v>4</v>
      </c>
      <c r="C9" s="2"/>
      <c r="D9" s="2" t="s">
        <v>121</v>
      </c>
      <c r="E9" s="2"/>
      <c r="F9" s="2"/>
      <c r="G9" s="68">
        <v>0</v>
      </c>
      <c r="H9" s="2"/>
      <c r="I9" s="2"/>
      <c r="J9" s="78">
        <v>0</v>
      </c>
      <c r="L9" s="2"/>
      <c r="M9" s="79">
        <v>0</v>
      </c>
      <c r="N9" s="2"/>
      <c r="O9" s="4">
        <v>0</v>
      </c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2:30" ht="17.25" x14ac:dyDescent="0.25">
      <c r="B10" s="2" t="s">
        <v>5</v>
      </c>
      <c r="C10" s="2"/>
      <c r="D10" s="2" t="s">
        <v>122</v>
      </c>
      <c r="E10" s="2"/>
      <c r="F10" s="2"/>
      <c r="G10" s="68">
        <v>0.02</v>
      </c>
      <c r="H10" s="2"/>
      <c r="I10" s="2"/>
      <c r="J10" s="78">
        <v>0.02</v>
      </c>
      <c r="L10" s="2"/>
      <c r="M10" s="79">
        <v>0.02</v>
      </c>
      <c r="N10" s="2"/>
      <c r="O10" s="4">
        <v>1.4999999999999999E-2</v>
      </c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2:30" ht="17.25" x14ac:dyDescent="0.25">
      <c r="B11" s="2" t="s">
        <v>6</v>
      </c>
      <c r="C11" s="2"/>
      <c r="D11" s="2" t="s">
        <v>123</v>
      </c>
      <c r="E11" s="2"/>
      <c r="F11" s="2"/>
      <c r="G11" s="68">
        <f>$G$207</f>
        <v>0.02</v>
      </c>
      <c r="H11" s="2"/>
      <c r="I11" s="2"/>
      <c r="J11" s="4">
        <f>$G$207</f>
        <v>0.02</v>
      </c>
      <c r="L11" s="53"/>
      <c r="M11" s="4">
        <f>$G$207</f>
        <v>0.02</v>
      </c>
      <c r="N11" s="2"/>
      <c r="O11" s="4">
        <v>2.4E-2</v>
      </c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2:30" ht="18" x14ac:dyDescent="0.35">
      <c r="B12" s="2" t="s">
        <v>7</v>
      </c>
      <c r="C12" s="2"/>
      <c r="D12" s="6" t="s">
        <v>124</v>
      </c>
      <c r="E12" s="2"/>
      <c r="F12" s="2"/>
      <c r="G12" s="68">
        <v>0</v>
      </c>
      <c r="H12" s="2"/>
      <c r="I12" s="2"/>
      <c r="J12" s="78">
        <v>0</v>
      </c>
      <c r="L12" s="2"/>
      <c r="M12" s="79">
        <v>0</v>
      </c>
      <c r="N12" s="2"/>
      <c r="O12" s="4">
        <f>M12</f>
        <v>0</v>
      </c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spans="2:30" ht="17.25" x14ac:dyDescent="0.25">
      <c r="B13" s="2" t="s">
        <v>8</v>
      </c>
      <c r="C13" s="2"/>
      <c r="D13" s="6" t="s">
        <v>125</v>
      </c>
      <c r="E13" s="2"/>
      <c r="F13" s="2"/>
      <c r="G13" s="69">
        <v>0</v>
      </c>
      <c r="H13" s="6"/>
      <c r="I13" s="6"/>
      <c r="J13" s="78">
        <v>0</v>
      </c>
      <c r="L13" s="2"/>
      <c r="M13" s="79">
        <v>0</v>
      </c>
      <c r="N13" s="2"/>
      <c r="O13" s="5">
        <v>0</v>
      </c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2:30" x14ac:dyDescent="0.25">
      <c r="B14" s="2"/>
      <c r="C14" s="2"/>
      <c r="D14" s="2"/>
      <c r="E14" s="2"/>
      <c r="F14" s="2"/>
      <c r="G14" s="2"/>
      <c r="H14" s="2"/>
      <c r="I14" s="2"/>
      <c r="J14" s="4"/>
      <c r="L14" s="2"/>
      <c r="M14" s="2"/>
      <c r="N14" s="2"/>
      <c r="O14" s="2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spans="2:30" x14ac:dyDescent="0.25">
      <c r="B15" s="2"/>
      <c r="C15" s="2"/>
      <c r="D15" s="2"/>
      <c r="E15" s="2"/>
      <c r="F15" s="2"/>
      <c r="G15" s="2"/>
      <c r="H15" s="2"/>
      <c r="I15" s="2"/>
      <c r="J15" s="4"/>
      <c r="L15" s="2"/>
      <c r="M15" s="2"/>
      <c r="N15" s="2"/>
      <c r="O15" s="2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spans="2:30" x14ac:dyDescent="0.25">
      <c r="B16" s="2" t="s">
        <v>4</v>
      </c>
      <c r="C16" s="2"/>
      <c r="D16" s="2" t="s">
        <v>121</v>
      </c>
      <c r="E16" s="2"/>
      <c r="F16" s="2"/>
      <c r="G16" s="2"/>
      <c r="H16" s="2"/>
      <c r="I16" s="2"/>
      <c r="J16" s="7" t="str">
        <f>IF(J9&gt;G9,"Favorable Supply Shock",IF(J9&lt;G9,"Adverse Supply Shock","…"))</f>
        <v>…</v>
      </c>
      <c r="L16" s="2"/>
      <c r="M16" s="7" t="str">
        <f>IF(M9&gt;$G9,"Favorable Supply Shock",IF(M9&lt;$G9,"Adverse Supply Shock","…"))</f>
        <v>…</v>
      </c>
      <c r="N16" s="2"/>
      <c r="O16" s="7" t="e">
        <f>IF(O9&gt;#REF!,"Favorable Supply Shock",IF(O9&lt;#REF!,"Adverse Supply Shock","…"))</f>
        <v>#REF!</v>
      </c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spans="2:30" ht="17.25" x14ac:dyDescent="0.25">
      <c r="B17" s="2" t="s">
        <v>5</v>
      </c>
      <c r="C17" s="2"/>
      <c r="D17" s="2" t="s">
        <v>122</v>
      </c>
      <c r="E17" s="2"/>
      <c r="F17" s="2"/>
      <c r="G17" s="2"/>
      <c r="H17" s="2"/>
      <c r="I17" s="2"/>
      <c r="J17" s="7" t="str">
        <f>IF(J10&gt;J11,"Exp. Inf. Above Target",IF(J10&lt;J11,"Exp. Inf. Below Target","…"))</f>
        <v>…</v>
      </c>
      <c r="L17" s="2"/>
      <c r="M17" s="7" t="str">
        <f>IF(M10&gt;M11,"Exp. Inf. Above Target",IF(M10&lt;M11,"Exp. Inf. Below Target","…"))</f>
        <v>…</v>
      </c>
      <c r="N17" s="2"/>
      <c r="O17" s="7" t="str">
        <f>IF(O10&gt;O11,"Exp. Inf. Above Target",IF(O10&lt;O11,"Exp. Inf. Below Target","…"))</f>
        <v>Exp. Inf. Below Target</v>
      </c>
      <c r="S17" s="8" t="str">
        <f>IF(M10&gt;=J10,"",IF(M10&lt;J10,"More deflation","…"))</f>
        <v/>
      </c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2:30" ht="17.25" x14ac:dyDescent="0.25">
      <c r="B18" s="2" t="s">
        <v>6</v>
      </c>
      <c r="C18" s="2"/>
      <c r="D18" s="2" t="s">
        <v>123</v>
      </c>
      <c r="E18" s="2"/>
      <c r="F18" s="2"/>
      <c r="G18" s="2"/>
      <c r="H18" s="2"/>
      <c r="I18" s="2"/>
      <c r="N18" s="2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spans="2:30" ht="18" x14ac:dyDescent="0.35">
      <c r="B19" s="2" t="s">
        <v>7</v>
      </c>
      <c r="C19" s="2"/>
      <c r="D19" s="6" t="s">
        <v>124</v>
      </c>
      <c r="E19" s="2"/>
      <c r="F19" s="2"/>
      <c r="G19" s="2"/>
      <c r="H19" s="2"/>
      <c r="I19" s="2"/>
      <c r="J19" s="7" t="str">
        <f>IF(J12&gt;G12,"Increase in Demand",IF(J12&lt;G12,"Decrease in Demand","…"))</f>
        <v>…</v>
      </c>
      <c r="L19" s="2"/>
      <c r="M19" s="7" t="str">
        <f>IF(M12&gt;G12,"Increase in Demand",IF(M12&lt;G12,"Decrease in Demand","…"))</f>
        <v>…</v>
      </c>
      <c r="N19" s="2"/>
      <c r="O19" s="7" t="e">
        <f>IF(O12&gt;#REF!,"Increase in Demand",IF(O12&lt;#REF!,"Decrease in Demand","…"))</f>
        <v>#REF!</v>
      </c>
      <c r="S19" s="8" t="str">
        <f>IF(M12&gt;J12,"",IF(M12&lt;J12,"More austerity","…"))</f>
        <v>…</v>
      </c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spans="2:30" ht="17.25" x14ac:dyDescent="0.25">
      <c r="B20" s="2" t="s">
        <v>8</v>
      </c>
      <c r="C20" s="2"/>
      <c r="D20" s="6" t="s">
        <v>125</v>
      </c>
      <c r="E20" s="2"/>
      <c r="F20" s="2"/>
      <c r="G20" s="2"/>
      <c r="H20" s="2"/>
      <c r="I20" s="2"/>
      <c r="J20" s="7" t="str">
        <f>IF(J13&gt;G13,"Discretionary TIghtening",IF(J13&lt;G13,"Discretionary Loosening","…"))</f>
        <v>…</v>
      </c>
      <c r="L20" s="2"/>
      <c r="M20" s="7" t="str">
        <f>IF(M13&gt;G13,"Discretionary TIghtening",IF(M13&lt;G13,"Discretionary Loosening","…"))</f>
        <v>…</v>
      </c>
      <c r="N20" s="2"/>
      <c r="O20" s="7" t="e">
        <f>IF(O13&gt;#REF!,"Increase in Demand",IF(O13&lt;#REF!,"Decrease in Demand","…"))</f>
        <v>#REF!</v>
      </c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2:30" x14ac:dyDescent="0.25">
      <c r="B21" s="2"/>
      <c r="C21" s="2"/>
      <c r="E21" s="2"/>
      <c r="F21" s="2"/>
      <c r="G21" s="2"/>
      <c r="H21" s="2"/>
      <c r="I21" s="2"/>
      <c r="J21" s="4"/>
      <c r="L21" s="2"/>
      <c r="M21" s="2"/>
      <c r="N21" s="2"/>
      <c r="O21" s="2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2:30" x14ac:dyDescent="0.25">
      <c r="B22" s="2"/>
      <c r="C22" s="2"/>
      <c r="D22" s="2"/>
      <c r="E22" s="2"/>
      <c r="F22" s="2"/>
      <c r="G22" s="2"/>
      <c r="H22" s="2"/>
      <c r="I22" s="2"/>
      <c r="J22" s="4"/>
      <c r="L22" s="2"/>
      <c r="M22" s="2"/>
      <c r="N22" s="2"/>
      <c r="O22" s="2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2:30" ht="17.25" x14ac:dyDescent="0.25">
      <c r="B23" s="6" t="s">
        <v>81</v>
      </c>
      <c r="C23" s="6"/>
      <c r="D23" s="6"/>
      <c r="E23" s="2"/>
      <c r="F23" s="2"/>
      <c r="G23" s="51" t="str">
        <f>IF(G69&gt;0,"Upturn",IF(G69&lt;0,"Downturn","…"))</f>
        <v>…</v>
      </c>
      <c r="H23" s="2"/>
      <c r="I23" s="2"/>
      <c r="J23" s="51" t="str">
        <f>IF(J69&gt;0,"Upturn",IF(J69&lt;0,"Downturn","…"))</f>
        <v>…</v>
      </c>
      <c r="L23" s="2"/>
      <c r="M23" s="51" t="str">
        <f>IF(M69&gt;0,"Upturn",IF(M69&lt;0,"Downturn","…"))</f>
        <v>…</v>
      </c>
      <c r="N23" s="2"/>
      <c r="O23" s="2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2:30" ht="17.25" x14ac:dyDescent="0.25">
      <c r="B24" s="6" t="s">
        <v>18</v>
      </c>
      <c r="C24" s="6"/>
      <c r="D24" s="6"/>
      <c r="E24" s="2"/>
      <c r="F24" s="2"/>
      <c r="G24" s="51" t="str">
        <f>IF(G70&gt;$G$205,"Higher real int. rate",IF(G70+0.0001&lt;$G$205,"Lower real int. rate","…"))</f>
        <v>…</v>
      </c>
      <c r="H24" s="2"/>
      <c r="I24" s="2"/>
      <c r="J24" s="51" t="str">
        <f>IF(J70&gt;$G$205,"Higher real int. rate",IF(J70+0.0001&lt;$G$205,"Lower real int. rate","…"))</f>
        <v>…</v>
      </c>
      <c r="L24" s="2"/>
      <c r="M24" s="51" t="str">
        <f>IF(M70&gt;$G$205,"Higher real int. rate",IF(M70+0.0001&lt;$G$205,"Lower real int. rate","…"))</f>
        <v>…</v>
      </c>
      <c r="N24" s="2"/>
      <c r="O24" s="2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2:30" ht="17.25" x14ac:dyDescent="0.25">
      <c r="B25" s="6" t="s">
        <v>19</v>
      </c>
      <c r="C25" s="6"/>
      <c r="D25" s="6"/>
      <c r="E25" s="2"/>
      <c r="F25" s="2"/>
      <c r="G25" s="51" t="str">
        <f>IF(G71&gt;$G$207,"Higher inflation",IF(G71&lt;$G$207,"Lower infation","…"))</f>
        <v>…</v>
      </c>
      <c r="H25" s="2"/>
      <c r="I25" s="2"/>
      <c r="J25" s="51" t="str">
        <f>IF(J71&gt;$G$207,"Higher inflation",IF(J71&lt;$G$207,"Lower infation","…"))</f>
        <v>…</v>
      </c>
      <c r="L25" s="2"/>
      <c r="M25" s="51" t="str">
        <f>IF(M71&gt;$G$207,"Higher inflation",IF(M71&lt;$G$207,"Lower infation","…"))</f>
        <v>…</v>
      </c>
      <c r="N25" s="2"/>
      <c r="O25" s="2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2:30" ht="17.25" x14ac:dyDescent="0.25">
      <c r="B26" s="6" t="s">
        <v>20</v>
      </c>
      <c r="C26" s="6"/>
      <c r="D26" s="6"/>
      <c r="E26" s="2"/>
      <c r="F26" s="2"/>
      <c r="G26" s="51" t="str">
        <f>IF(G72&gt;($G$205+$G$207),"Higher nominal int. rate",IF(G72&lt;($G$205+$G$207),"Lower nominal int. rate","…"))</f>
        <v>…</v>
      </c>
      <c r="H26" s="2"/>
      <c r="I26" s="2"/>
      <c r="J26" s="51" t="str">
        <f>IF(J72&gt;($G$205+$G$207),"Higher nominal int. rate",IF(J72&lt;($G$205+$G$207),"Lower nominal int. rate","…"))</f>
        <v>…</v>
      </c>
      <c r="L26" s="2"/>
      <c r="M26" s="51" t="str">
        <f>IF(M72&gt;($G$205+$G$207),"Higher nominal int. rate",IF(M72&lt;($G$205+$G$207),"Lower nominal int. rate","…"))</f>
        <v>…</v>
      </c>
      <c r="N26" s="2"/>
      <c r="O26" s="2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2:30" ht="17.25" hidden="1" x14ac:dyDescent="0.25">
      <c r="B27" s="6" t="s">
        <v>21</v>
      </c>
      <c r="C27" s="6"/>
      <c r="D27" s="6"/>
      <c r="E27" s="2"/>
      <c r="F27" s="2"/>
      <c r="G27" s="2"/>
      <c r="H27" s="2"/>
      <c r="I27" s="2"/>
      <c r="J27" s="4"/>
      <c r="L27" s="2"/>
      <c r="M27" s="2"/>
      <c r="N27" s="2"/>
      <c r="O27" s="2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spans="2:30" x14ac:dyDescent="0.25">
      <c r="B28" s="2" t="s">
        <v>22</v>
      </c>
      <c r="C28" s="2"/>
      <c r="D28" s="2"/>
      <c r="E28" s="2"/>
      <c r="F28" s="2"/>
      <c r="G28" s="52" t="str">
        <f>IF(G$102&lt;0,"ZLB constrains","")</f>
        <v/>
      </c>
      <c r="H28" s="2"/>
      <c r="I28" s="2"/>
      <c r="J28" s="52" t="str">
        <f>IF(J$102&lt;0,"ZLB constrains","")</f>
        <v/>
      </c>
      <c r="L28" s="2"/>
      <c r="M28" s="52" t="str">
        <f>IF(M$102&lt;0,"ZLB constrains","")</f>
        <v/>
      </c>
      <c r="N28" s="2"/>
      <c r="O28" s="2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spans="2:30" x14ac:dyDescent="0.25">
      <c r="B29" s="2"/>
      <c r="J29" s="82" t="s">
        <v>99</v>
      </c>
      <c r="M29" s="89" t="s">
        <v>100</v>
      </c>
      <c r="N29" s="2"/>
      <c r="O29" s="2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2:30" x14ac:dyDescent="0.25">
      <c r="B30" s="2"/>
      <c r="C30" s="81" t="s">
        <v>95</v>
      </c>
      <c r="D30" s="81"/>
      <c r="G30" s="36" t="s">
        <v>98</v>
      </c>
      <c r="J30" s="82" t="s">
        <v>129</v>
      </c>
      <c r="M30" s="89" t="s">
        <v>107</v>
      </c>
      <c r="N30" s="2"/>
      <c r="O30" s="2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spans="2:30" x14ac:dyDescent="0.25">
      <c r="E31" s="73" t="s">
        <v>93</v>
      </c>
      <c r="G31" s="36" t="s">
        <v>94</v>
      </c>
      <c r="J31" s="82" t="s">
        <v>94</v>
      </c>
      <c r="M31" s="89" t="s">
        <v>94</v>
      </c>
      <c r="O31" s="2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  <row r="32" spans="2:30" x14ac:dyDescent="0.25">
      <c r="E32" s="73">
        <v>2017</v>
      </c>
      <c r="G32" s="36">
        <v>2018</v>
      </c>
      <c r="J32" s="82">
        <f>G32</f>
        <v>2018</v>
      </c>
      <c r="M32" s="89">
        <f>J32</f>
        <v>2018</v>
      </c>
      <c r="O32" s="2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 spans="2:30" x14ac:dyDescent="0.25">
      <c r="E33" s="73"/>
      <c r="G33" s="36"/>
      <c r="J33" s="36"/>
      <c r="M33" s="36"/>
      <c r="O33" s="2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2:30" x14ac:dyDescent="0.25">
      <c r="C34" t="s">
        <v>116</v>
      </c>
      <c r="E34" s="73"/>
      <c r="G34" s="36"/>
      <c r="J34" s="36"/>
      <c r="M34" s="36"/>
      <c r="O34" s="2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spans="2:30" x14ac:dyDescent="0.25">
      <c r="D35" t="s">
        <v>96</v>
      </c>
      <c r="E35" s="73">
        <v>100100</v>
      </c>
      <c r="F35" s="36"/>
      <c r="G35" s="70">
        <f>G46*(1+G69)</f>
        <v>105000</v>
      </c>
      <c r="J35" s="83">
        <f>J46*(1+J69)</f>
        <v>105000</v>
      </c>
      <c r="M35" s="90">
        <f>M46*(1+M69)</f>
        <v>105000</v>
      </c>
      <c r="O35" s="2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spans="2:30" x14ac:dyDescent="0.25">
      <c r="D36" t="s">
        <v>101</v>
      </c>
      <c r="E36" s="76" t="s">
        <v>115</v>
      </c>
      <c r="F36" s="17"/>
      <c r="G36" s="71">
        <f>G35/$E35-1</f>
        <v>4.8951048951048959E-2</v>
      </c>
      <c r="J36" s="84">
        <f>J35/$E35-1</f>
        <v>4.8951048951048959E-2</v>
      </c>
      <c r="M36" s="91">
        <f>M35/$E35-1</f>
        <v>4.8951048951048959E-2</v>
      </c>
      <c r="O36" s="2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spans="2:30" x14ac:dyDescent="0.25">
      <c r="D37" t="s">
        <v>132</v>
      </c>
      <c r="E37" s="72">
        <f>1-E51</f>
        <v>4.9788888888888994E-2</v>
      </c>
      <c r="F37" s="18"/>
      <c r="G37" s="71">
        <f>1-G51</f>
        <v>5.0000000000000044E-2</v>
      </c>
      <c r="J37" s="85">
        <f>G37+(J36-5%)/-2</f>
        <v>5.0524475524475566E-2</v>
      </c>
      <c r="M37" s="96">
        <f>G37+(M36-5%)/-2</f>
        <v>5.0524475524475566E-2</v>
      </c>
      <c r="O37" s="2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spans="2:30" x14ac:dyDescent="0.25">
      <c r="D38" t="s">
        <v>113</v>
      </c>
      <c r="E38" s="71">
        <v>0.02</v>
      </c>
      <c r="G38" s="71">
        <f>G71</f>
        <v>0.02</v>
      </c>
      <c r="J38" s="85">
        <f>J71</f>
        <v>0.02</v>
      </c>
      <c r="M38" s="92">
        <f>M71</f>
        <v>0.02</v>
      </c>
      <c r="O38" s="2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 spans="2:30" x14ac:dyDescent="0.25">
      <c r="E39" s="73"/>
      <c r="G39" s="70"/>
      <c r="O39" s="2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spans="2:30" x14ac:dyDescent="0.25">
      <c r="B40" t="s">
        <v>127</v>
      </c>
      <c r="D40" t="s">
        <v>109</v>
      </c>
      <c r="E40" s="73"/>
      <c r="G40" s="70"/>
      <c r="J40" s="36"/>
      <c r="M40" s="36"/>
      <c r="O40" s="2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 spans="2:30" x14ac:dyDescent="0.25">
      <c r="D41" t="s">
        <v>110</v>
      </c>
      <c r="E41" s="73"/>
      <c r="F41" s="17"/>
      <c r="G41" s="70"/>
      <c r="J41" s="36"/>
      <c r="M41" s="36"/>
      <c r="O41" s="2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2:30" x14ac:dyDescent="0.25">
      <c r="D42" t="s">
        <v>111</v>
      </c>
      <c r="E42" s="72">
        <f>E43+E38</f>
        <v>0.04</v>
      </c>
      <c r="F42" s="17"/>
      <c r="G42" s="71">
        <f>G43+G38</f>
        <v>0.04</v>
      </c>
      <c r="J42" s="85">
        <f>J43+J38</f>
        <v>0.04</v>
      </c>
      <c r="M42" s="92">
        <f>M43+M38</f>
        <v>0.04</v>
      </c>
      <c r="O42" s="2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spans="2:30" x14ac:dyDescent="0.25">
      <c r="D43" t="s">
        <v>112</v>
      </c>
      <c r="E43" s="72">
        <v>0.02</v>
      </c>
      <c r="G43" s="71">
        <f>G70</f>
        <v>0.02</v>
      </c>
      <c r="J43" s="85">
        <f>J70</f>
        <v>0.02</v>
      </c>
      <c r="M43" s="92">
        <f>M70</f>
        <v>0.02</v>
      </c>
      <c r="O43" s="2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2:30" x14ac:dyDescent="0.25">
      <c r="E44" s="73"/>
      <c r="G44" s="70"/>
      <c r="J44" s="36"/>
      <c r="M44" s="36"/>
      <c r="O44" s="2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2:30" x14ac:dyDescent="0.25">
      <c r="C45" t="s">
        <v>117</v>
      </c>
      <c r="E45" s="73"/>
      <c r="G45" s="70"/>
      <c r="J45" s="36"/>
      <c r="M45" s="36"/>
      <c r="O45" s="2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2:30" x14ac:dyDescent="0.25">
      <c r="D46" t="s">
        <v>102</v>
      </c>
      <c r="E46" s="73">
        <v>100000</v>
      </c>
      <c r="F46" s="64"/>
      <c r="G46" s="70">
        <f>E46*1.05</f>
        <v>105000</v>
      </c>
      <c r="J46" s="82">
        <f>G46</f>
        <v>105000</v>
      </c>
      <c r="M46" s="89">
        <f>J46</f>
        <v>105000</v>
      </c>
      <c r="O46" s="2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spans="2:30" x14ac:dyDescent="0.25">
      <c r="D47" t="s">
        <v>97</v>
      </c>
      <c r="E47" s="74">
        <f>E35/E46-1</f>
        <v>9.9999999999988987E-4</v>
      </c>
      <c r="G47" s="74">
        <f>G35/G46-1</f>
        <v>0</v>
      </c>
      <c r="J47" s="86">
        <f>J35/J46-1</f>
        <v>0</v>
      </c>
      <c r="M47" s="93">
        <f>M35/M46-1</f>
        <v>0</v>
      </c>
      <c r="O47" s="2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spans="2:30" x14ac:dyDescent="0.25">
      <c r="D48" t="s">
        <v>103</v>
      </c>
      <c r="E48" s="73">
        <v>100</v>
      </c>
      <c r="F48" s="29"/>
      <c r="G48" s="70">
        <v>100</v>
      </c>
      <c r="J48" s="82">
        <v>100</v>
      </c>
      <c r="M48" s="89">
        <v>100</v>
      </c>
      <c r="O48" s="2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 spans="2:30" x14ac:dyDescent="0.25">
      <c r="D49" t="s">
        <v>104</v>
      </c>
      <c r="E49" s="70">
        <v>95</v>
      </c>
      <c r="F49" s="18"/>
      <c r="G49" s="70">
        <v>95</v>
      </c>
      <c r="J49" s="87">
        <v>95</v>
      </c>
      <c r="M49" s="94">
        <v>95</v>
      </c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spans="2:30" x14ac:dyDescent="0.25">
      <c r="D50" t="s">
        <v>105</v>
      </c>
      <c r="E50" s="70">
        <f>E49*(1+E62)</f>
        <v>95.021111111111097</v>
      </c>
      <c r="F50" s="18"/>
      <c r="G50" s="70">
        <f>G49*(1+G62)</f>
        <v>95</v>
      </c>
      <c r="J50" s="87">
        <f>J49*(1+J62)</f>
        <v>95</v>
      </c>
      <c r="M50" s="94">
        <f>M49*(1+M62)</f>
        <v>95</v>
      </c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spans="2:30" x14ac:dyDescent="0.25">
      <c r="D51" t="s">
        <v>108</v>
      </c>
      <c r="E51" s="71">
        <f>E50/E48</f>
        <v>0.95021111111111101</v>
      </c>
      <c r="G51" s="75">
        <f>G50/G48</f>
        <v>0.95</v>
      </c>
      <c r="J51" s="84">
        <f>J50/J48</f>
        <v>0.95</v>
      </c>
      <c r="M51" s="91">
        <f>M50/M48</f>
        <v>0.95</v>
      </c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 spans="2:30" x14ac:dyDescent="0.25">
      <c r="D52" t="s">
        <v>114</v>
      </c>
      <c r="E52" s="73"/>
      <c r="G52" s="70"/>
      <c r="J52" s="88"/>
      <c r="M52" s="95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spans="2:30" hidden="1" x14ac:dyDescent="0.25">
      <c r="C53" t="s">
        <v>118</v>
      </c>
      <c r="D53" t="s">
        <v>114</v>
      </c>
      <c r="E53" s="73"/>
      <c r="F53" s="42"/>
      <c r="G53" s="70"/>
      <c r="J53" s="85"/>
      <c r="M53" s="92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2:30" x14ac:dyDescent="0.25">
      <c r="D54" t="s">
        <v>111</v>
      </c>
      <c r="E54" s="72">
        <f>E42-E$57</f>
        <v>1.0000000000000002E-2</v>
      </c>
      <c r="F54" s="42"/>
      <c r="G54" s="71">
        <f>G42-G$57</f>
        <v>1.0000000000000002E-2</v>
      </c>
      <c r="J54" s="85">
        <f>J42-J$57</f>
        <v>1.0000000000000002E-2</v>
      </c>
      <c r="M54" s="92">
        <f>M42-M$57</f>
        <v>1.0000000000000002E-2</v>
      </c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 spans="2:30" x14ac:dyDescent="0.25">
      <c r="D55" t="s">
        <v>112</v>
      </c>
      <c r="E55" s="72">
        <f>E43-E$57</f>
        <v>-9.9999999999999985E-3</v>
      </c>
      <c r="G55" s="71">
        <f>G43-G$57</f>
        <v>-9.9999999999999985E-3</v>
      </c>
      <c r="J55" s="85">
        <f>J43-J$57</f>
        <v>-9.9999999999999985E-3</v>
      </c>
      <c r="M55" s="92">
        <f>M43-M$57</f>
        <v>-9.9999999999999985E-3</v>
      </c>
      <c r="O55" s="2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spans="2:30" x14ac:dyDescent="0.25">
      <c r="D56" t="s">
        <v>130</v>
      </c>
      <c r="E56" s="73"/>
      <c r="F56" s="17"/>
      <c r="G56" s="70"/>
      <c r="J56" s="85"/>
      <c r="M56" s="92"/>
      <c r="O56" s="2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spans="2:30" x14ac:dyDescent="0.25">
      <c r="D57" t="s">
        <v>131</v>
      </c>
      <c r="E57" s="72">
        <v>0.03</v>
      </c>
      <c r="G57" s="70">
        <v>0.03</v>
      </c>
      <c r="J57" s="85">
        <v>0.03</v>
      </c>
      <c r="M57" s="92">
        <v>0.03</v>
      </c>
      <c r="O57" s="2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</row>
    <row r="58" spans="2:30" x14ac:dyDescent="0.25">
      <c r="O58" s="2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</row>
    <row r="59" spans="2:30" x14ac:dyDescent="0.25">
      <c r="J59" s="42"/>
      <c r="O59" s="2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</row>
    <row r="60" spans="2:30" hidden="1" x14ac:dyDescent="0.25">
      <c r="E60" s="73"/>
      <c r="O60" s="2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</row>
    <row r="61" spans="2:30" hidden="1" x14ac:dyDescent="0.25">
      <c r="D61" t="s">
        <v>120</v>
      </c>
      <c r="E61">
        <v>4.5</v>
      </c>
      <c r="F61" s="2"/>
      <c r="G61" s="2"/>
      <c r="H61" s="2"/>
      <c r="I61" s="2"/>
      <c r="J61" s="4"/>
      <c r="L61" s="2"/>
      <c r="M61" s="2"/>
      <c r="O61" s="2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</row>
    <row r="62" spans="2:30" hidden="1" x14ac:dyDescent="0.25">
      <c r="D62" t="s">
        <v>106</v>
      </c>
      <c r="E62" s="71">
        <f>E47/$E$61</f>
        <v>2.2222222222219776E-4</v>
      </c>
      <c r="F62" s="29"/>
      <c r="G62" s="75">
        <f>G47/$E$61</f>
        <v>0</v>
      </c>
      <c r="J62" s="84">
        <f>J47/$E$61</f>
        <v>0</v>
      </c>
      <c r="M62" s="91">
        <f>M47/$E$61</f>
        <v>0</v>
      </c>
      <c r="O62" s="2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</row>
    <row r="63" spans="2:30" x14ac:dyDescent="0.25">
      <c r="B63" s="2"/>
      <c r="D63" t="s">
        <v>133</v>
      </c>
      <c r="N63" s="2"/>
      <c r="O63" s="2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</row>
    <row r="64" spans="2:30" x14ac:dyDescent="0.25">
      <c r="B64" s="2"/>
      <c r="C64" s="2"/>
      <c r="D64" s="2"/>
      <c r="E64" s="2"/>
      <c r="F64" s="2"/>
      <c r="G64" s="2"/>
      <c r="H64" s="2"/>
      <c r="I64" s="2"/>
      <c r="J64" s="4"/>
      <c r="L64" s="2"/>
      <c r="M64" s="2"/>
      <c r="N64" s="2"/>
      <c r="O64" s="2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spans="2:30" x14ac:dyDescent="0.25">
      <c r="B65" s="2"/>
      <c r="C65" s="2"/>
      <c r="D65" s="2"/>
      <c r="E65" s="2"/>
      <c r="F65" s="2"/>
      <c r="G65" s="2"/>
      <c r="H65" s="2"/>
      <c r="I65" s="2"/>
      <c r="J65" s="4"/>
      <c r="L65" s="2"/>
      <c r="M65" s="2"/>
      <c r="N65" s="2"/>
      <c r="O65" s="2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spans="2:30" x14ac:dyDescent="0.25">
      <c r="B66" s="2"/>
      <c r="C66" s="2"/>
      <c r="D66" s="2"/>
      <c r="E66" s="2"/>
      <c r="F66" s="2"/>
      <c r="G66" s="2"/>
      <c r="H66" s="2"/>
      <c r="I66" s="2"/>
      <c r="J66" s="4"/>
      <c r="L66" s="2"/>
      <c r="M66" s="2"/>
      <c r="N66" s="2"/>
      <c r="O66" s="2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spans="2:30" x14ac:dyDescent="0.25">
      <c r="B67" s="2"/>
      <c r="C67" s="2"/>
      <c r="D67" s="2"/>
      <c r="E67" s="2"/>
      <c r="F67" s="2"/>
      <c r="G67" s="2"/>
      <c r="H67" s="2"/>
      <c r="I67" s="2"/>
      <c r="J67" s="4"/>
      <c r="L67" s="2"/>
      <c r="M67" s="2"/>
      <c r="N67" s="2"/>
      <c r="O67" s="2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 spans="2:30" x14ac:dyDescent="0.25">
      <c r="B68" s="2"/>
      <c r="C68" s="2"/>
      <c r="D68" s="2"/>
      <c r="E68" s="2"/>
      <c r="F68" s="2"/>
      <c r="G68" s="2"/>
      <c r="H68" s="2"/>
      <c r="I68" s="2"/>
      <c r="J68" s="4"/>
      <c r="L68" s="2"/>
      <c r="M68" s="2"/>
      <c r="N68" s="2"/>
      <c r="O68" s="2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spans="2:30" ht="17.25" x14ac:dyDescent="0.25">
      <c r="B69" s="6" t="s">
        <v>81</v>
      </c>
      <c r="C69" s="6"/>
      <c r="D69" s="6"/>
      <c r="G69" s="18">
        <f>IF(G$102&lt;0,G123,G97)</f>
        <v>0</v>
      </c>
      <c r="J69" s="18">
        <f>IF(J$102&lt;0,J123,J97)</f>
        <v>0</v>
      </c>
      <c r="M69" s="18">
        <f>IF(M$102&lt;0,M123,M97)</f>
        <v>0</v>
      </c>
      <c r="O69" s="2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spans="2:30" ht="17.25" x14ac:dyDescent="0.25">
      <c r="B70" s="6" t="s">
        <v>18</v>
      </c>
      <c r="C70" s="6"/>
      <c r="D70" s="6"/>
      <c r="G70" s="18">
        <f>IF(G$102&lt;0,G130,G100)</f>
        <v>0.02</v>
      </c>
      <c r="J70" s="18">
        <f>IF(J$102&lt;0,J130,J100)</f>
        <v>0.02</v>
      </c>
      <c r="M70" s="18">
        <f>IF(M$102&lt;0,M130,M100)</f>
        <v>0.02</v>
      </c>
      <c r="O70" s="2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</row>
    <row r="71" spans="2:30" ht="17.25" x14ac:dyDescent="0.25">
      <c r="B71" s="6" t="s">
        <v>19</v>
      </c>
      <c r="C71" s="6"/>
      <c r="D71" s="6"/>
      <c r="G71" s="18">
        <f>IF(G$102&lt;0,G132,G101)</f>
        <v>0.02</v>
      </c>
      <c r="J71" s="18">
        <f>IF(J$102&lt;0,J132,J101)</f>
        <v>0.02</v>
      </c>
      <c r="M71" s="18">
        <f>IF(M$102&lt;0,M132,M101)</f>
        <v>0.02</v>
      </c>
      <c r="O71" s="2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</row>
    <row r="72" spans="2:30" ht="17.25" x14ac:dyDescent="0.25">
      <c r="B72" s="6" t="s">
        <v>20</v>
      </c>
      <c r="C72" s="6"/>
      <c r="D72" s="6"/>
      <c r="G72" s="18">
        <f>G70+G71</f>
        <v>0.04</v>
      </c>
      <c r="J72" s="18">
        <f>J70+J71</f>
        <v>0.04</v>
      </c>
      <c r="M72" s="18">
        <f>M70+M71</f>
        <v>0.04</v>
      </c>
      <c r="O72" s="2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</row>
    <row r="73" spans="2:30" ht="17.25" x14ac:dyDescent="0.25">
      <c r="B73" s="6" t="s">
        <v>21</v>
      </c>
      <c r="C73" s="6"/>
      <c r="D73" s="6"/>
      <c r="O73" s="2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</row>
    <row r="74" spans="2:30" x14ac:dyDescent="0.25">
      <c r="B74" s="2" t="s">
        <v>22</v>
      </c>
      <c r="C74" s="2"/>
      <c r="D74" s="2"/>
      <c r="G74" s="50" t="str">
        <f>IF(G$102&lt;0,"ZLB constrains","")</f>
        <v/>
      </c>
      <c r="H74" s="50"/>
      <c r="I74" s="50"/>
      <c r="J74" s="50" t="str">
        <f>IF(J$102&lt;0,"ZLB constrains","")</f>
        <v/>
      </c>
      <c r="L74" s="50"/>
      <c r="M74" s="50" t="str">
        <f>IF(M$102&lt;0,"ZLB constrains","")</f>
        <v/>
      </c>
      <c r="N74" s="50"/>
      <c r="O74" s="2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</row>
    <row r="75" spans="2:30" x14ac:dyDescent="0.25">
      <c r="B75" s="2"/>
      <c r="C75" s="2"/>
      <c r="D75" s="2"/>
      <c r="E75" s="2"/>
      <c r="F75" s="2"/>
      <c r="G75" s="2"/>
      <c r="H75" s="2"/>
      <c r="I75" s="2"/>
      <c r="J75" s="4"/>
      <c r="L75" s="2"/>
      <c r="M75" s="2"/>
      <c r="N75" s="2"/>
      <c r="O75" s="2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</row>
    <row r="76" spans="2:30" x14ac:dyDescent="0.25">
      <c r="B76" s="2"/>
      <c r="C76" s="2"/>
      <c r="D76" s="2"/>
      <c r="E76" s="2"/>
      <c r="F76" s="2"/>
      <c r="G76" s="2"/>
      <c r="H76" s="2"/>
      <c r="I76" s="2"/>
      <c r="J76" s="4"/>
      <c r="L76" s="2"/>
      <c r="M76" s="2"/>
      <c r="N76" s="2"/>
      <c r="O76" s="2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</row>
    <row r="77" spans="2:30" x14ac:dyDescent="0.25">
      <c r="B77" s="2"/>
      <c r="C77" s="2"/>
      <c r="D77" s="2"/>
      <c r="E77" s="2"/>
      <c r="F77" s="2"/>
      <c r="G77" s="2"/>
      <c r="H77" s="2"/>
      <c r="I77" s="2"/>
      <c r="J77" s="4"/>
      <c r="L77" s="2"/>
      <c r="M77" s="2"/>
      <c r="N77" s="2"/>
      <c r="O77" s="2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</row>
    <row r="78" spans="2:30" x14ac:dyDescent="0.25">
      <c r="B78" s="2"/>
      <c r="C78" s="2"/>
      <c r="D78" s="2"/>
      <c r="E78" s="2"/>
      <c r="F78" s="2"/>
      <c r="G78" s="2"/>
      <c r="H78" s="2"/>
      <c r="I78" s="2"/>
      <c r="J78" s="4"/>
      <c r="L78" s="2"/>
      <c r="M78" s="2"/>
      <c r="N78" s="2"/>
      <c r="O78" s="2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</row>
    <row r="79" spans="2:30" x14ac:dyDescent="0.25">
      <c r="B79" s="2"/>
      <c r="C79" s="2"/>
      <c r="D79" s="2"/>
      <c r="E79" s="2"/>
      <c r="F79" s="2"/>
      <c r="G79" s="2"/>
      <c r="H79" s="2"/>
      <c r="I79" s="2"/>
      <c r="J79" s="4"/>
      <c r="L79" s="2"/>
      <c r="M79" s="2"/>
      <c r="N79" s="2"/>
      <c r="O79" s="2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</row>
    <row r="80" spans="2:30" x14ac:dyDescent="0.25">
      <c r="B80" s="2"/>
      <c r="C80" s="2"/>
      <c r="D80" s="2"/>
      <c r="E80" s="2"/>
      <c r="F80" s="2"/>
      <c r="G80" s="2"/>
      <c r="H80" s="2"/>
      <c r="I80" s="2"/>
      <c r="J80" s="4"/>
      <c r="L80" s="2"/>
      <c r="M80" s="2"/>
      <c r="N80" s="2"/>
      <c r="O80" s="2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</row>
    <row r="81" spans="1:30" x14ac:dyDescent="0.25">
      <c r="B81" s="2"/>
      <c r="C81" s="2"/>
      <c r="D81" s="2"/>
      <c r="E81" s="2"/>
      <c r="F81" s="2"/>
      <c r="G81" s="2"/>
      <c r="H81" s="2"/>
      <c r="I81" s="2"/>
      <c r="J81" s="4"/>
      <c r="L81" s="2"/>
      <c r="M81" s="2"/>
      <c r="N81" s="2"/>
      <c r="O81" s="2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</row>
    <row r="82" spans="1:30" x14ac:dyDescent="0.25">
      <c r="B82" s="2"/>
      <c r="C82" s="2"/>
      <c r="D82" s="2"/>
      <c r="E82" s="2"/>
      <c r="F82" s="2"/>
      <c r="G82" s="2"/>
      <c r="H82" s="2"/>
      <c r="I82" s="2"/>
      <c r="J82" s="2"/>
      <c r="L82" s="2"/>
      <c r="M82" s="2"/>
      <c r="N82" s="2"/>
      <c r="O82" s="2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</row>
    <row r="83" spans="1:30" x14ac:dyDescent="0.25">
      <c r="B83" s="2" t="s">
        <v>9</v>
      </c>
      <c r="C83" s="2"/>
      <c r="D83" s="2"/>
      <c r="E83" s="2"/>
      <c r="F83" s="2"/>
      <c r="G83" s="2"/>
      <c r="H83" s="2"/>
      <c r="I83" s="2"/>
      <c r="J83" s="2"/>
      <c r="L83" s="2"/>
      <c r="M83" s="2"/>
      <c r="N83" s="2"/>
      <c r="O83" s="2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</row>
    <row r="84" spans="1:30" s="1" customFormat="1" x14ac:dyDescent="0.25">
      <c r="B84" s="46" t="s">
        <v>77</v>
      </c>
      <c r="C84" s="46"/>
      <c r="D84" s="46"/>
      <c r="E84" s="2"/>
      <c r="F84" s="2"/>
      <c r="G84" s="4">
        <f>$G$175*((G10-G11))</f>
        <v>0</v>
      </c>
      <c r="H84" s="2"/>
      <c r="I84" s="2"/>
      <c r="J84" s="4">
        <f>$G$175*((J10-J11))</f>
        <v>0</v>
      </c>
      <c r="K84"/>
      <c r="L84" s="6"/>
      <c r="M84" s="4">
        <f>$G$175*((M10-M11))</f>
        <v>0</v>
      </c>
      <c r="N84" s="2"/>
      <c r="O84" s="2"/>
      <c r="P84"/>
      <c r="Q84"/>
      <c r="R84"/>
    </row>
    <row r="85" spans="1:30" s="1" customFormat="1" ht="15" customHeight="1" x14ac:dyDescent="0.25">
      <c r="B85" s="46" t="s">
        <v>11</v>
      </c>
      <c r="C85" s="46"/>
      <c r="D85" s="46"/>
      <c r="E85" s="2"/>
      <c r="F85" s="2"/>
      <c r="G85" s="16">
        <f>$G$176*(-(G9*$G$177))</f>
        <v>0</v>
      </c>
      <c r="H85" s="2"/>
      <c r="I85" s="2"/>
      <c r="J85" s="16">
        <f>$G$176*(-(J9*$G$177))</f>
        <v>0</v>
      </c>
      <c r="K85"/>
      <c r="L85" s="6"/>
      <c r="M85" s="16">
        <f>$G$176*(-(M9*$G$177))</f>
        <v>0</v>
      </c>
      <c r="N85" s="2"/>
      <c r="O85" s="2"/>
      <c r="P85"/>
      <c r="Q85"/>
      <c r="R85"/>
    </row>
    <row r="86" spans="1:30" s="1" customFormat="1" x14ac:dyDescent="0.25">
      <c r="B86" s="46" t="s">
        <v>12</v>
      </c>
      <c r="C86" s="46"/>
      <c r="D86" s="46"/>
      <c r="E86" s="2"/>
      <c r="F86" s="2"/>
      <c r="G86" s="16">
        <f>G12/$G$178</f>
        <v>0</v>
      </c>
      <c r="H86" s="2"/>
      <c r="I86" s="2"/>
      <c r="J86" s="16">
        <f>J12/$G$178</f>
        <v>0</v>
      </c>
      <c r="K86"/>
      <c r="L86" s="6"/>
      <c r="M86" s="16">
        <f>M12/$G$178</f>
        <v>0</v>
      </c>
      <c r="N86" s="2"/>
      <c r="O86" s="2"/>
      <c r="P86"/>
      <c r="Q86"/>
      <c r="R86"/>
    </row>
    <row r="87" spans="1:30" x14ac:dyDescent="0.25">
      <c r="A87" s="15"/>
      <c r="B87" s="46" t="s">
        <v>78</v>
      </c>
      <c r="C87" s="46"/>
      <c r="D87" s="46"/>
      <c r="E87" s="2"/>
      <c r="F87" s="2"/>
      <c r="G87" s="16">
        <f>G13</f>
        <v>0</v>
      </c>
      <c r="H87" s="2"/>
      <c r="I87" s="2"/>
      <c r="J87" s="13">
        <f>J13</f>
        <v>0</v>
      </c>
      <c r="L87" s="13"/>
      <c r="M87" s="5">
        <f>M13</f>
        <v>0</v>
      </c>
      <c r="N87" s="2"/>
      <c r="O87" s="2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</row>
    <row r="88" spans="1:30" x14ac:dyDescent="0.25">
      <c r="B88" s="2"/>
      <c r="C88" s="2"/>
      <c r="D88" s="2"/>
      <c r="E88" s="2"/>
      <c r="F88" s="2"/>
      <c r="G88" s="16"/>
      <c r="H88" s="16"/>
      <c r="I88" s="2"/>
      <c r="J88" s="16"/>
      <c r="L88" s="4"/>
      <c r="M88" s="16"/>
      <c r="N88" s="2"/>
      <c r="O88" s="2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spans="1:30" x14ac:dyDescent="0.25">
      <c r="B89" s="2"/>
      <c r="C89" s="2"/>
      <c r="D89" s="2"/>
      <c r="E89" s="2"/>
      <c r="F89" s="2"/>
      <c r="G89" s="16"/>
      <c r="H89" s="16"/>
      <c r="I89" s="2"/>
      <c r="J89" s="16"/>
      <c r="L89" s="4"/>
      <c r="M89" s="16"/>
      <c r="N89" s="2"/>
      <c r="O89" s="2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</row>
    <row r="90" spans="1:30" x14ac:dyDescent="0.25">
      <c r="B90" s="2" t="s">
        <v>13</v>
      </c>
      <c r="C90" s="2"/>
      <c r="D90" s="2"/>
      <c r="E90" s="2"/>
      <c r="F90" s="2"/>
      <c r="G90" s="16"/>
      <c r="H90" s="16"/>
      <c r="I90" s="2"/>
      <c r="J90" s="13"/>
      <c r="L90" s="4"/>
      <c r="M90" s="4"/>
      <c r="N90" s="2"/>
      <c r="O90" s="2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</row>
    <row r="91" spans="1:30" s="1" customFormat="1" x14ac:dyDescent="0.25">
      <c r="B91" s="46" t="s">
        <v>77</v>
      </c>
      <c r="C91" s="46"/>
      <c r="D91" s="46"/>
      <c r="E91" s="2"/>
      <c r="F91" s="2"/>
      <c r="G91" s="16">
        <f>G84/$M$187</f>
        <v>0</v>
      </c>
      <c r="H91" s="16"/>
      <c r="I91" s="2"/>
      <c r="J91" s="16">
        <f>J84/$M$187</f>
        <v>0</v>
      </c>
      <c r="K91"/>
      <c r="L91" s="6"/>
      <c r="M91" s="16">
        <f>M84/$M$187</f>
        <v>0</v>
      </c>
      <c r="N91" s="2"/>
      <c r="O91" s="2"/>
      <c r="P91"/>
      <c r="Q91"/>
      <c r="R91"/>
    </row>
    <row r="92" spans="1:30" s="1" customFormat="1" x14ac:dyDescent="0.25">
      <c r="B92" s="46" t="s">
        <v>11</v>
      </c>
      <c r="C92" s="46"/>
      <c r="D92" s="46"/>
      <c r="E92" s="2"/>
      <c r="F92" s="2"/>
      <c r="G92" s="16">
        <f>G85/$M$187</f>
        <v>0</v>
      </c>
      <c r="H92" s="16"/>
      <c r="I92" s="2"/>
      <c r="J92" s="16">
        <f>J85/$M$187</f>
        <v>0</v>
      </c>
      <c r="K92"/>
      <c r="L92" s="6"/>
      <c r="M92" s="16">
        <f>M85/$M$187</f>
        <v>0</v>
      </c>
      <c r="N92" s="2"/>
      <c r="O92" s="2"/>
      <c r="P92"/>
      <c r="Q92"/>
      <c r="R92"/>
    </row>
    <row r="93" spans="1:30" s="1" customFormat="1" x14ac:dyDescent="0.25">
      <c r="B93" s="46" t="s">
        <v>12</v>
      </c>
      <c r="C93" s="46"/>
      <c r="D93" s="46"/>
      <c r="E93" s="2"/>
      <c r="F93" s="2"/>
      <c r="G93" s="16">
        <f>G86/$M$187</f>
        <v>0</v>
      </c>
      <c r="H93" s="16"/>
      <c r="I93" s="2"/>
      <c r="J93" s="16">
        <f>J86/$M$187</f>
        <v>0</v>
      </c>
      <c r="K93"/>
      <c r="L93" s="6"/>
      <c r="M93" s="16">
        <f>M86/$M$187</f>
        <v>0</v>
      </c>
      <c r="N93" s="2"/>
      <c r="O93" s="2"/>
      <c r="P93"/>
      <c r="Q93"/>
      <c r="R93"/>
    </row>
    <row r="94" spans="1:30" x14ac:dyDescent="0.25">
      <c r="B94" s="46" t="s">
        <v>78</v>
      </c>
      <c r="C94" s="46"/>
      <c r="D94" s="46"/>
      <c r="E94" s="2"/>
      <c r="F94" s="2"/>
      <c r="G94" s="16">
        <f>G87/$M$187</f>
        <v>0</v>
      </c>
      <c r="H94" s="16"/>
      <c r="I94" s="2"/>
      <c r="J94" s="16">
        <f>J87/$M$187</f>
        <v>0</v>
      </c>
      <c r="L94" s="13"/>
      <c r="M94" s="16">
        <f>M87/$M$187</f>
        <v>0</v>
      </c>
      <c r="N94" s="2"/>
      <c r="O94" s="2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</row>
    <row r="95" spans="1:30" x14ac:dyDescent="0.25">
      <c r="B95" s="2"/>
      <c r="C95" s="2"/>
      <c r="D95" s="2"/>
      <c r="E95" s="2"/>
      <c r="F95" s="2"/>
      <c r="G95" s="16"/>
      <c r="H95" s="16"/>
      <c r="I95" s="2"/>
      <c r="J95" s="13"/>
      <c r="L95" s="5"/>
      <c r="M95" s="5"/>
      <c r="N95" s="2"/>
      <c r="O95" s="2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</row>
    <row r="96" spans="1:30" x14ac:dyDescent="0.25">
      <c r="B96" s="2" t="s">
        <v>79</v>
      </c>
      <c r="C96" s="2"/>
      <c r="D96" s="2"/>
      <c r="E96" s="2"/>
      <c r="F96" s="2"/>
      <c r="G96" s="16"/>
      <c r="H96" s="16"/>
      <c r="I96" s="2"/>
      <c r="J96" s="13"/>
      <c r="L96" s="4"/>
      <c r="M96" s="4"/>
      <c r="N96" s="2"/>
      <c r="O96" s="2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</row>
    <row r="97" spans="2:30" ht="17.25" x14ac:dyDescent="0.25">
      <c r="B97" s="6" t="s">
        <v>80</v>
      </c>
      <c r="C97" s="6"/>
      <c r="D97" s="6"/>
      <c r="E97" s="6"/>
      <c r="F97" s="6"/>
      <c r="G97" s="13">
        <f>SUM(G91:G94)</f>
        <v>0</v>
      </c>
      <c r="H97" s="6"/>
      <c r="I97" s="6"/>
      <c r="J97" s="5">
        <f>SUM(J91:J94)</f>
        <v>0</v>
      </c>
      <c r="L97" s="6"/>
      <c r="M97" s="5">
        <f>SUM(M91:M94)</f>
        <v>0</v>
      </c>
      <c r="N97" s="6"/>
      <c r="O97" s="2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</row>
    <row r="98" spans="2:30" x14ac:dyDescent="0.25">
      <c r="B98" s="6"/>
      <c r="C98" s="6"/>
      <c r="D98" s="6"/>
      <c r="E98" s="1"/>
      <c r="F98" s="1"/>
      <c r="G98" s="1"/>
      <c r="H98" s="1"/>
      <c r="I98" s="1"/>
      <c r="J98" s="1"/>
      <c r="L98" s="1"/>
      <c r="M98" s="1"/>
      <c r="N98" s="6"/>
      <c r="O98" s="2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</row>
    <row r="99" spans="2:30" x14ac:dyDescent="0.25">
      <c r="B99" s="6"/>
      <c r="C99" s="6"/>
      <c r="D99" s="6"/>
      <c r="E99" s="1"/>
      <c r="F99" s="1"/>
      <c r="G99" s="1"/>
      <c r="H99" s="1"/>
      <c r="I99" s="1"/>
      <c r="J99" s="1"/>
      <c r="L99" s="1"/>
      <c r="M99" s="1"/>
      <c r="N99" s="6"/>
      <c r="O99" s="2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</row>
    <row r="100" spans="2:30" ht="17.25" x14ac:dyDescent="0.25">
      <c r="B100" s="6" t="s">
        <v>18</v>
      </c>
      <c r="C100" s="6"/>
      <c r="D100" s="6"/>
      <c r="E100" s="21"/>
      <c r="F100" s="21"/>
      <c r="G100" s="22">
        <f>$G$205+$G$175*(G10-G11)+((($G$176*$G$177)+$G$180)*G97)-(($G$176*$G$177)*G9)+G13</f>
        <v>0.02</v>
      </c>
      <c r="H100" s="47"/>
      <c r="I100" s="47"/>
      <c r="J100" s="22">
        <f>$G$205+$G$175*(J10-J11)+((($G$176*$G$177)+$G$180)*J97)-(($G$176*$G$177)*J9)+J13</f>
        <v>0.02</v>
      </c>
      <c r="L100" s="6"/>
      <c r="M100" s="49">
        <f>$G$205+$G$175*(M10-M11)+((($G$176*$G$177)+$G$180)*M97)-(($G$176*$G$177)*M9)+M13</f>
        <v>0.02</v>
      </c>
      <c r="N100" s="6"/>
      <c r="O100" s="2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</row>
    <row r="101" spans="2:30" ht="17.25" x14ac:dyDescent="0.25">
      <c r="B101" s="6" t="s">
        <v>19</v>
      </c>
      <c r="C101" s="6"/>
      <c r="D101" s="6"/>
      <c r="E101" s="6"/>
      <c r="F101" s="6"/>
      <c r="G101" s="5">
        <f>G10+($G$177*(G97-G9))</f>
        <v>0.02</v>
      </c>
      <c r="H101" s="6"/>
      <c r="I101" s="6"/>
      <c r="J101" s="5">
        <f>J10+($G$177*(J97-J9))</f>
        <v>0.02</v>
      </c>
      <c r="L101" s="6"/>
      <c r="M101" s="5">
        <f>M10+($G$177*(M97-M9))</f>
        <v>0.02</v>
      </c>
      <c r="N101" s="6"/>
      <c r="O101" s="2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</row>
    <row r="102" spans="2:30" ht="17.25" x14ac:dyDescent="0.25">
      <c r="B102" s="6" t="s">
        <v>20</v>
      </c>
      <c r="C102" s="6"/>
      <c r="D102" s="6"/>
      <c r="E102" s="6"/>
      <c r="F102" s="6"/>
      <c r="G102" s="13">
        <f>G100+G101</f>
        <v>0.04</v>
      </c>
      <c r="H102" s="6"/>
      <c r="I102" s="6"/>
      <c r="J102" s="5">
        <f>J100+J101</f>
        <v>0.04</v>
      </c>
      <c r="L102" s="6"/>
      <c r="M102" s="5">
        <f>M100+M101</f>
        <v>0.04</v>
      </c>
      <c r="N102" s="6"/>
      <c r="O102" s="2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</row>
    <row r="103" spans="2:30" ht="17.25" x14ac:dyDescent="0.25">
      <c r="B103" s="6" t="s">
        <v>21</v>
      </c>
      <c r="C103" s="6"/>
      <c r="D103" s="6"/>
      <c r="E103" s="6"/>
      <c r="F103" s="6"/>
      <c r="G103" s="48">
        <f>$G$206*(1+G97)</f>
        <v>14410.99</v>
      </c>
      <c r="H103" s="6"/>
      <c r="I103" s="6"/>
      <c r="J103" s="48">
        <f>$G$206*(1+J97)</f>
        <v>14410.99</v>
      </c>
      <c r="L103" s="6"/>
      <c r="M103" s="48">
        <f>$G$206*(1+M97)</f>
        <v>14410.99</v>
      </c>
      <c r="N103" s="6"/>
      <c r="O103" s="2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</row>
    <row r="104" spans="2:30" x14ac:dyDescent="0.25">
      <c r="B104" s="2" t="s">
        <v>22</v>
      </c>
      <c r="C104" s="2"/>
      <c r="D104" s="2"/>
      <c r="E104" s="2"/>
      <c r="F104" s="2"/>
      <c r="G104" s="27" t="str">
        <f>IF(G102&lt;0,"ZLB Constrained","")</f>
        <v/>
      </c>
      <c r="H104" s="2"/>
      <c r="I104" s="2"/>
      <c r="J104" s="27" t="str">
        <f>IF(J102&lt;0,"ZLB Constrained","")</f>
        <v/>
      </c>
      <c r="L104" s="2"/>
      <c r="M104" s="27" t="str">
        <f>IF(M102&lt;0,"ZLB Constrained","")</f>
        <v/>
      </c>
      <c r="N104" s="2"/>
      <c r="O104" s="2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</row>
    <row r="105" spans="2:30" hidden="1" x14ac:dyDescent="0.25">
      <c r="B105" s="2"/>
      <c r="C105" s="2"/>
      <c r="D105" s="2"/>
      <c r="E105" s="2"/>
      <c r="F105" s="2"/>
      <c r="G105" s="2"/>
      <c r="H105" s="2"/>
      <c r="I105" s="2"/>
      <c r="J105" s="4"/>
      <c r="L105" s="2"/>
      <c r="M105" s="2"/>
      <c r="N105" s="2"/>
      <c r="O105" s="2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</row>
    <row r="106" spans="2:30" x14ac:dyDescent="0.25">
      <c r="B106" s="2"/>
      <c r="C106" s="2"/>
      <c r="D106" s="2"/>
      <c r="E106" s="2"/>
      <c r="F106" s="2"/>
      <c r="G106" s="2"/>
      <c r="H106" s="2"/>
      <c r="I106" s="2"/>
      <c r="J106" s="9"/>
      <c r="L106" s="2"/>
      <c r="M106" s="9"/>
      <c r="N106" s="2"/>
      <c r="O106" s="2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</row>
    <row r="107" spans="2:30" hidden="1" x14ac:dyDescent="0.25">
      <c r="B107" s="2"/>
      <c r="C107" s="2"/>
      <c r="D107" s="2"/>
      <c r="E107" s="2"/>
      <c r="F107" s="2"/>
      <c r="G107" s="2"/>
      <c r="H107" s="2"/>
      <c r="I107" s="2"/>
      <c r="J107" s="2"/>
      <c r="L107" s="2"/>
      <c r="M107" s="2"/>
      <c r="N107" s="2"/>
      <c r="O107" s="2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</row>
    <row r="108" spans="2:30" x14ac:dyDescent="0.25">
      <c r="B108" s="2"/>
      <c r="C108" s="2"/>
      <c r="D108" s="2"/>
      <c r="E108" s="2"/>
      <c r="F108" s="2"/>
      <c r="G108" s="2"/>
      <c r="H108" s="2"/>
      <c r="I108" s="2"/>
      <c r="J108" s="2"/>
      <c r="L108" s="2"/>
      <c r="M108" s="2"/>
      <c r="N108" s="2"/>
      <c r="O108" s="2"/>
      <c r="S108" s="1"/>
      <c r="T108" s="10"/>
      <c r="U108" s="1"/>
      <c r="V108" s="1"/>
      <c r="W108" s="1"/>
      <c r="X108" s="1"/>
      <c r="Y108" s="1"/>
      <c r="Z108" s="1"/>
      <c r="AA108" s="1"/>
      <c r="AB108" s="1"/>
      <c r="AC108" s="1"/>
      <c r="AD108" s="1"/>
    </row>
    <row r="109" spans="2:30" hidden="1" x14ac:dyDescent="0.25">
      <c r="B109" s="2" t="s">
        <v>9</v>
      </c>
      <c r="C109" s="2"/>
      <c r="D109" s="2"/>
      <c r="E109" s="2"/>
      <c r="F109" s="2"/>
      <c r="G109" s="2"/>
      <c r="H109" s="2"/>
      <c r="I109" s="2"/>
      <c r="J109" s="2"/>
      <c r="L109" s="2"/>
      <c r="M109" s="2"/>
      <c r="N109" s="2"/>
      <c r="O109" s="2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</row>
    <row r="110" spans="2:30" x14ac:dyDescent="0.25">
      <c r="B110" s="11" t="s">
        <v>10</v>
      </c>
      <c r="C110" s="11"/>
      <c r="D110" s="11"/>
      <c r="E110" s="6"/>
      <c r="F110" s="6"/>
      <c r="G110" s="5">
        <f>-($G$205+G10)</f>
        <v>-0.04</v>
      </c>
      <c r="H110" s="6"/>
      <c r="I110" s="6"/>
      <c r="J110" s="5">
        <f>-($G$205+J10)</f>
        <v>-0.04</v>
      </c>
      <c r="L110" s="6"/>
      <c r="M110" s="5">
        <f>-($G$205+M10)</f>
        <v>-0.04</v>
      </c>
      <c r="N110" s="6"/>
      <c r="O110" s="12">
        <f>-($G$205+O10)</f>
        <v>-3.5000000000000003E-2</v>
      </c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</row>
    <row r="111" spans="2:30" hidden="1" x14ac:dyDescent="0.25">
      <c r="B111" s="11" t="s">
        <v>11</v>
      </c>
      <c r="C111" s="11"/>
      <c r="D111" s="11"/>
      <c r="E111" s="6"/>
      <c r="F111" s="6"/>
      <c r="G111" s="13">
        <f>G9*$G$177</f>
        <v>0</v>
      </c>
      <c r="H111" s="6"/>
      <c r="I111" s="6"/>
      <c r="J111" s="13">
        <f>J9*$G$177</f>
        <v>0</v>
      </c>
      <c r="L111" s="6"/>
      <c r="M111" s="13">
        <f>M9*$G$177</f>
        <v>0</v>
      </c>
      <c r="N111" s="6"/>
      <c r="O111" s="14">
        <f>O9*$G$177</f>
        <v>0</v>
      </c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</row>
    <row r="112" spans="2:30" hidden="1" x14ac:dyDescent="0.25">
      <c r="B112" s="11" t="s">
        <v>12</v>
      </c>
      <c r="C112" s="11"/>
      <c r="D112" s="11"/>
      <c r="E112" s="6"/>
      <c r="F112" s="6"/>
      <c r="G112" s="13">
        <f>G12/$G$178</f>
        <v>0</v>
      </c>
      <c r="H112" s="6"/>
      <c r="I112" s="6"/>
      <c r="J112" s="13">
        <f>J12/$G$178</f>
        <v>0</v>
      </c>
      <c r="L112" s="6"/>
      <c r="M112" s="13">
        <f>M12/$G$178</f>
        <v>0</v>
      </c>
      <c r="N112" s="6"/>
      <c r="O112" s="14">
        <f>O12/$G$178</f>
        <v>0</v>
      </c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</row>
    <row r="113" spans="2:30" hidden="1" x14ac:dyDescent="0.25">
      <c r="B113" s="10"/>
      <c r="C113" s="10"/>
      <c r="D113" s="10"/>
      <c r="E113" s="6"/>
      <c r="F113" s="6"/>
      <c r="G113" s="13"/>
      <c r="H113" s="6"/>
      <c r="I113" s="6"/>
      <c r="J113" s="13"/>
      <c r="L113" s="13"/>
      <c r="M113" s="13"/>
      <c r="N113" s="6"/>
      <c r="O113" s="13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</row>
    <row r="114" spans="2:30" hidden="1" x14ac:dyDescent="0.25">
      <c r="B114" s="2"/>
      <c r="C114" s="2"/>
      <c r="D114" s="2"/>
      <c r="E114" s="2"/>
      <c r="F114" s="2"/>
      <c r="G114" s="16"/>
      <c r="H114" s="16"/>
      <c r="I114" s="2"/>
      <c r="J114" s="13"/>
      <c r="L114" s="5"/>
      <c r="M114" s="13"/>
      <c r="N114" s="2"/>
      <c r="O114" s="16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</row>
    <row r="115" spans="2:30" hidden="1" x14ac:dyDescent="0.25">
      <c r="B115" s="2"/>
      <c r="C115" s="2"/>
      <c r="D115" s="2"/>
      <c r="E115" s="2"/>
      <c r="F115" s="2"/>
      <c r="G115" s="16"/>
      <c r="H115" s="16"/>
      <c r="I115" s="2"/>
      <c r="J115" s="13"/>
      <c r="L115" s="5"/>
      <c r="M115" s="13"/>
      <c r="N115" s="2"/>
      <c r="O115" s="16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</row>
    <row r="116" spans="2:30" hidden="1" x14ac:dyDescent="0.25">
      <c r="B116" s="2" t="s">
        <v>13</v>
      </c>
      <c r="C116" s="2"/>
      <c r="D116" s="2"/>
      <c r="E116" s="2"/>
      <c r="F116" s="2"/>
      <c r="G116" s="16"/>
      <c r="H116" s="16"/>
      <c r="I116" s="2"/>
      <c r="J116" s="13"/>
      <c r="L116" s="5"/>
      <c r="M116" s="5"/>
      <c r="N116" s="2"/>
      <c r="O116" s="4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</row>
    <row r="117" spans="2:30" hidden="1" x14ac:dyDescent="0.25">
      <c r="B117" s="11" t="s">
        <v>10</v>
      </c>
      <c r="C117" s="11"/>
      <c r="D117" s="11"/>
      <c r="E117" s="6"/>
      <c r="F117" s="6"/>
      <c r="G117" s="13">
        <f>G110/$M$201</f>
        <v>2.1428571428571432E-2</v>
      </c>
      <c r="H117" s="13"/>
      <c r="I117" s="6"/>
      <c r="J117" s="13">
        <f>J110/$M$201</f>
        <v>2.1428571428571432E-2</v>
      </c>
      <c r="L117" s="5"/>
      <c r="M117" s="13">
        <f>M110/$M$201</f>
        <v>2.1428571428571432E-2</v>
      </c>
      <c r="N117" s="45">
        <f>M117-J117</f>
        <v>0</v>
      </c>
      <c r="O117" s="14">
        <f>O110/$M$201</f>
        <v>1.8750000000000003E-2</v>
      </c>
      <c r="P117" s="1"/>
      <c r="Q117" s="1"/>
      <c r="R117" s="1"/>
      <c r="S117" s="44" t="str">
        <f>IF((M117-J117)&lt;0,"   Output loss due to more deflation","")</f>
        <v/>
      </c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</row>
    <row r="118" spans="2:30" hidden="1" x14ac:dyDescent="0.25">
      <c r="B118" s="11" t="s">
        <v>11</v>
      </c>
      <c r="C118" s="11"/>
      <c r="D118" s="11"/>
      <c r="E118" s="6"/>
      <c r="F118" s="6"/>
      <c r="G118" s="13">
        <f>G111/$M$201</f>
        <v>0</v>
      </c>
      <c r="H118" s="13"/>
      <c r="I118" s="6"/>
      <c r="J118" s="13">
        <f>J111/$M$201</f>
        <v>0</v>
      </c>
      <c r="L118" s="5"/>
      <c r="M118" s="13">
        <f>M111/$M$201</f>
        <v>0</v>
      </c>
      <c r="N118" s="6"/>
      <c r="O118" s="14">
        <f>O111/$M$201</f>
        <v>0</v>
      </c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</row>
    <row r="119" spans="2:30" hidden="1" x14ac:dyDescent="0.25">
      <c r="B119" s="11" t="s">
        <v>12</v>
      </c>
      <c r="C119" s="11"/>
      <c r="D119" s="11"/>
      <c r="E119" s="6"/>
      <c r="F119" s="6"/>
      <c r="G119" s="13">
        <f>G112/$M$201</f>
        <v>0</v>
      </c>
      <c r="H119" s="13"/>
      <c r="I119" s="6"/>
      <c r="J119" s="13">
        <f>J112/$M$201</f>
        <v>0</v>
      </c>
      <c r="L119" s="5"/>
      <c r="M119" s="13">
        <f>M112/$M$201</f>
        <v>0</v>
      </c>
      <c r="N119" s="45">
        <f>M119-J119</f>
        <v>0</v>
      </c>
      <c r="O119" s="14">
        <f>O112/$M$201</f>
        <v>0</v>
      </c>
      <c r="P119" s="1"/>
      <c r="Q119" s="1"/>
      <c r="R119" s="1"/>
      <c r="S119" s="44" t="str">
        <f>IF((M119-J119)&lt;0,"   Output loss due to more austerity","")</f>
        <v/>
      </c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</row>
    <row r="120" spans="2:30" hidden="1" x14ac:dyDescent="0.25">
      <c r="B120" s="10"/>
      <c r="C120" s="10"/>
      <c r="D120" s="10"/>
      <c r="E120" s="2"/>
      <c r="F120" s="2"/>
      <c r="G120" s="16"/>
      <c r="H120" s="16"/>
      <c r="I120" s="2"/>
      <c r="J120" s="16"/>
      <c r="L120" s="4"/>
      <c r="M120" s="16"/>
      <c r="N120" s="2"/>
      <c r="O120" s="16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</row>
    <row r="121" spans="2:30" hidden="1" x14ac:dyDescent="0.25">
      <c r="B121" s="2"/>
      <c r="C121" s="2"/>
      <c r="D121" s="2"/>
      <c r="E121" s="2"/>
      <c r="F121" s="2"/>
      <c r="G121" s="16"/>
      <c r="H121" s="16"/>
      <c r="I121" s="2"/>
      <c r="J121" s="13"/>
      <c r="L121" s="4"/>
      <c r="M121" s="4"/>
      <c r="N121" s="2"/>
      <c r="O121" s="4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</row>
    <row r="122" spans="2:30" hidden="1" x14ac:dyDescent="0.25">
      <c r="B122" s="2" t="s">
        <v>14</v>
      </c>
      <c r="C122" s="2"/>
      <c r="D122" s="2"/>
      <c r="E122" s="2"/>
      <c r="F122" s="2"/>
      <c r="G122" s="16"/>
      <c r="H122" s="16"/>
      <c r="I122" s="2"/>
      <c r="J122" s="13"/>
      <c r="L122" s="4"/>
      <c r="M122" s="4"/>
      <c r="N122" s="2"/>
      <c r="O122" s="4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</row>
    <row r="123" spans="2:30" ht="17.25" hidden="1" x14ac:dyDescent="0.25">
      <c r="B123" s="2" t="s">
        <v>15</v>
      </c>
      <c r="C123" s="2"/>
      <c r="D123" s="2"/>
      <c r="E123" s="2"/>
      <c r="F123" s="2"/>
      <c r="G123" s="13">
        <f>(SUM(G117:G119))</f>
        <v>2.1428571428571432E-2</v>
      </c>
      <c r="H123" s="6"/>
      <c r="I123" s="6"/>
      <c r="J123" s="13">
        <f>(SUM(J117:J119))</f>
        <v>2.1428571428571432E-2</v>
      </c>
      <c r="L123" s="6"/>
      <c r="M123" s="13">
        <f>(SUM(M117:M119))</f>
        <v>2.1428571428571432E-2</v>
      </c>
      <c r="N123" s="2"/>
      <c r="O123" s="14">
        <f>SUM(O117:O119)</f>
        <v>1.8750000000000003E-2</v>
      </c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</row>
    <row r="124" spans="2:30" hidden="1" x14ac:dyDescent="0.25">
      <c r="B124" s="2" t="s">
        <v>16</v>
      </c>
      <c r="C124" s="2"/>
      <c r="D124" s="2"/>
      <c r="E124" s="2"/>
      <c r="F124" s="2"/>
      <c r="G124" s="16"/>
      <c r="H124" s="2"/>
      <c r="I124" s="2"/>
      <c r="J124" s="17">
        <f>SUM(J117:J119)</f>
        <v>2.1428571428571432E-2</v>
      </c>
      <c r="L124" s="16"/>
      <c r="M124" s="17">
        <f>SUM(M117:M119)</f>
        <v>2.1428571428571432E-2</v>
      </c>
      <c r="N124" s="2"/>
      <c r="O124" s="16" t="e">
        <f>'[2]Assumptions and Main Calcs'!AB68</f>
        <v>#REF!</v>
      </c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</row>
    <row r="125" spans="2:30" hidden="1" x14ac:dyDescent="0.25">
      <c r="B125" s="2"/>
      <c r="C125" s="2"/>
      <c r="D125" s="2"/>
      <c r="E125" s="2"/>
      <c r="F125" s="2"/>
      <c r="G125" s="16"/>
      <c r="H125" s="2"/>
      <c r="I125" s="2"/>
      <c r="J125" s="18">
        <f>J10+($G$177*(J124-J9))</f>
        <v>2.7142857142857142E-2</v>
      </c>
      <c r="M125" s="19">
        <f>M10+($G$177*(M124-M9))</f>
        <v>2.7142857142857142E-2</v>
      </c>
      <c r="N125" s="2"/>
      <c r="O125" s="16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</row>
    <row r="126" spans="2:30" hidden="1" x14ac:dyDescent="0.25">
      <c r="B126" s="6"/>
      <c r="C126" s="6"/>
      <c r="D126" s="6"/>
      <c r="J126" s="16">
        <f>($G$205+J$10+$G$175*(J125-J$11)+$G$179*J124+J$13)</f>
        <v>6.142857142857143E-2</v>
      </c>
      <c r="L126" s="16"/>
      <c r="M126" s="16">
        <f>($G$205+M$10+$G$175*(M125-M$11)+$G$179*M124+M$13)</f>
        <v>6.142857142857143E-2</v>
      </c>
      <c r="N126" s="2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</row>
    <row r="127" spans="2:30" hidden="1" x14ac:dyDescent="0.25">
      <c r="B127" s="2"/>
      <c r="C127" s="2"/>
      <c r="D127" s="2"/>
      <c r="N127" s="2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</row>
    <row r="128" spans="2:30" hidden="1" x14ac:dyDescent="0.25">
      <c r="B128" s="6"/>
      <c r="C128" s="6"/>
      <c r="D128" s="6"/>
      <c r="N128" s="2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</row>
    <row r="129" spans="1:30" ht="17.25" hidden="1" x14ac:dyDescent="0.25">
      <c r="B129" s="2" t="s">
        <v>17</v>
      </c>
      <c r="C129" s="2"/>
      <c r="D129" s="2"/>
      <c r="E129" s="2"/>
      <c r="F129" s="2"/>
      <c r="G129" s="4">
        <f>G123</f>
        <v>2.1428571428571432E-2</v>
      </c>
      <c r="H129" s="2"/>
      <c r="I129" s="2"/>
      <c r="J129" s="20">
        <f>J123</f>
        <v>2.1428571428571432E-2</v>
      </c>
      <c r="L129" s="2"/>
      <c r="M129" s="2"/>
      <c r="N129" s="2"/>
      <c r="O129" s="2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</row>
    <row r="130" spans="1:30" ht="17.25" hidden="1" x14ac:dyDescent="0.25">
      <c r="B130" s="2" t="s">
        <v>18</v>
      </c>
      <c r="C130" s="2"/>
      <c r="D130" s="2"/>
      <c r="E130" s="21"/>
      <c r="F130" s="21"/>
      <c r="G130" s="23">
        <f>-(G10+($G$177*(G123-G9)))</f>
        <v>-2.7142857142857142E-2</v>
      </c>
      <c r="H130" s="21"/>
      <c r="I130" s="21"/>
      <c r="J130" s="23">
        <f>-(J10+($G$177*(J123-J9)))</f>
        <v>-2.7142857142857142E-2</v>
      </c>
      <c r="L130" s="21"/>
      <c r="M130" s="23">
        <f>-(M10+($G$177*(M123-M9)))</f>
        <v>-2.7142857142857142E-2</v>
      </c>
      <c r="N130" s="2"/>
      <c r="O130" s="23">
        <f>-(O10+($G$177*(O123-O9)))</f>
        <v>-2.1249999999999998E-2</v>
      </c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</row>
    <row r="131" spans="1:30" hidden="1" x14ac:dyDescent="0.25">
      <c r="B131" s="2" t="s">
        <v>16</v>
      </c>
      <c r="C131" s="2"/>
      <c r="D131" s="2"/>
      <c r="E131" s="21"/>
      <c r="F131" s="21"/>
      <c r="G131" s="23" t="e">
        <f>'[2]Assumptions and Main Calcs'!U69</f>
        <v>#REF!</v>
      </c>
      <c r="H131" s="21"/>
      <c r="I131" s="21"/>
      <c r="J131" s="23">
        <f>'[2]Assumptions and Main Calcs'!X69</f>
        <v>9.4482758620689639E-3</v>
      </c>
      <c r="L131" s="21"/>
      <c r="M131" s="23">
        <f>'[2]Assumptions and Main Calcs'!Z69</f>
        <v>8.2758620689655019E-4</v>
      </c>
      <c r="N131" s="2"/>
      <c r="O131" s="23" t="e">
        <f>'[2]Assumptions and Main Calcs'!AB69</f>
        <v>#REF!</v>
      </c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</row>
    <row r="132" spans="1:30" ht="17.25" hidden="1" x14ac:dyDescent="0.25">
      <c r="B132" s="2" t="s">
        <v>19</v>
      </c>
      <c r="C132" s="2"/>
      <c r="D132" s="2"/>
      <c r="E132" s="2"/>
      <c r="F132" s="2"/>
      <c r="G132" s="14">
        <f>G10+($G$177*(G123-G9))</f>
        <v>2.7142857142857142E-2</v>
      </c>
      <c r="H132" s="2"/>
      <c r="I132" s="2"/>
      <c r="J132" s="14">
        <f>J10+($G$177*(J123-J9))</f>
        <v>2.7142857142857142E-2</v>
      </c>
      <c r="L132" s="6"/>
      <c r="M132" s="14">
        <f>M10+($G$177*(M123-M9))</f>
        <v>2.7142857142857142E-2</v>
      </c>
      <c r="N132" s="2"/>
      <c r="O132" s="14">
        <f>O10+($G$177*(O123-O9))</f>
        <v>2.1249999999999998E-2</v>
      </c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</row>
    <row r="133" spans="1:30" hidden="1" x14ac:dyDescent="0.25">
      <c r="B133" s="2"/>
      <c r="C133" s="2"/>
      <c r="D133" s="2"/>
      <c r="E133" s="2"/>
      <c r="F133" s="2"/>
      <c r="G133" s="14" t="e">
        <f>'[2]Assumptions and Main Calcs'!U70</f>
        <v>#REF!</v>
      </c>
      <c r="H133" s="2"/>
      <c r="I133" s="2"/>
      <c r="J133" s="14">
        <f>'[2]Assumptions and Main Calcs'!X70</f>
        <v>-9.4482758620689639E-3</v>
      </c>
      <c r="L133" s="6"/>
      <c r="M133" s="14">
        <f>'[2]Assumptions and Main Calcs'!Z70</f>
        <v>-8.2758620689655019E-4</v>
      </c>
      <c r="N133" s="2"/>
      <c r="O133" s="14" t="e">
        <f>'[2]Assumptions and Main Calcs'!AB70</f>
        <v>#REF!</v>
      </c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</row>
    <row r="134" spans="1:30" ht="17.25" hidden="1" x14ac:dyDescent="0.25">
      <c r="B134" s="2" t="s">
        <v>20</v>
      </c>
      <c r="C134" s="2"/>
      <c r="D134" s="2"/>
      <c r="E134" s="2"/>
      <c r="F134" s="2"/>
      <c r="G134" s="14">
        <f>MAX(($G$205+G$10+$G$175*(G132-G$11)+$G$179*G123+G$13),0)</f>
        <v>6.142857142857143E-2</v>
      </c>
      <c r="H134" s="2"/>
      <c r="I134" s="2"/>
      <c r="J134" s="14">
        <f>MAX(($G$205+J$10+$G$175*(J132-J$11)+$G$179*J123+J$13),0)</f>
        <v>6.142857142857143E-2</v>
      </c>
      <c r="L134" s="24"/>
      <c r="M134" s="14">
        <f>MAX(($G$205+M$10+$G$175*(J132-M$11)+$G$179*J123+M$13),0)</f>
        <v>6.142857142857143E-2</v>
      </c>
      <c r="N134" s="24"/>
      <c r="O134" s="14">
        <f>O130+O132</f>
        <v>0</v>
      </c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</row>
    <row r="135" spans="1:30" hidden="1" x14ac:dyDescent="0.25">
      <c r="B135" s="2"/>
      <c r="C135" s="2"/>
      <c r="D135" s="2"/>
      <c r="E135" s="2"/>
      <c r="F135" s="2"/>
      <c r="G135" s="12" t="e">
        <f>'[2]Assumptions and Main Calcs'!U71</f>
        <v>#REF!</v>
      </c>
      <c r="H135" s="2"/>
      <c r="I135" s="2"/>
      <c r="J135" s="12">
        <f>'[2]Assumptions and Main Calcs'!X71</f>
        <v>0</v>
      </c>
      <c r="L135" s="6"/>
      <c r="M135" s="12"/>
      <c r="N135" s="2"/>
      <c r="O135" s="12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</row>
    <row r="136" spans="1:30" ht="17.25" hidden="1" x14ac:dyDescent="0.25">
      <c r="B136" s="2" t="s">
        <v>21</v>
      </c>
      <c r="C136" s="2"/>
      <c r="D136" s="2"/>
      <c r="E136" s="2"/>
      <c r="F136" s="2"/>
      <c r="G136" s="26">
        <f>$G$206*(1+G123)</f>
        <v>14719.796928571428</v>
      </c>
      <c r="H136" s="2"/>
      <c r="I136" s="2"/>
      <c r="J136" s="26">
        <f>$G$206*(1+J123)</f>
        <v>14719.796928571428</v>
      </c>
      <c r="L136" s="6"/>
      <c r="M136" s="26">
        <f>$G$206*(1+M123)</f>
        <v>14719.796928571428</v>
      </c>
      <c r="N136" s="2"/>
      <c r="O136" s="26">
        <f>$G$206*(1+O123)</f>
        <v>14681.196062500001</v>
      </c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</row>
    <row r="137" spans="1:30" s="31" customFormat="1" hidden="1" x14ac:dyDescent="0.25">
      <c r="A137"/>
      <c r="B137" s="2" t="s">
        <v>22</v>
      </c>
      <c r="C137" s="2"/>
      <c r="D137" s="2"/>
      <c r="E137" s="2"/>
      <c r="F137" s="2"/>
      <c r="G137" s="2"/>
      <c r="H137" s="2"/>
      <c r="I137" s="2"/>
      <c r="J137" s="27" t="str">
        <f>IF(J134&lt;0,"ZLB Constrained","")</f>
        <v/>
      </c>
      <c r="K137"/>
      <c r="L137" s="2"/>
      <c r="M137" s="2"/>
      <c r="N137" s="2"/>
      <c r="O137"/>
      <c r="P137"/>
      <c r="Q137"/>
      <c r="R137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</row>
    <row r="138" spans="1:30" hidden="1" x14ac:dyDescent="0.25">
      <c r="B138" s="2"/>
      <c r="C138" s="2"/>
      <c r="D138" s="2"/>
      <c r="N138" s="2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</row>
    <row r="139" spans="1:30" ht="17.25" hidden="1" x14ac:dyDescent="0.25">
      <c r="B139" s="2" t="s">
        <v>23</v>
      </c>
      <c r="C139" s="2"/>
      <c r="D139" s="2"/>
      <c r="G139" s="17" t="e">
        <f>(-($G$205+G10)-((#REF!/(#REF!+#REF!))*#REF!)+((1/(#REF!+#REF!))*G12)+((1/#REF!)*G9))/($G$199+(1/#REF!))</f>
        <v>#REF!</v>
      </c>
      <c r="J139" s="17" t="e">
        <f>(-($G$205+J10)-((#REF!/(#REF!+#REF!))*#REF!)+((1/(#REF!+#REF!))*J12)+((1/#REF!)*J9))/($G$199+(1/#REF!))</f>
        <v>#REF!</v>
      </c>
      <c r="N139" s="2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</row>
    <row r="140" spans="1:30" ht="17.25" hidden="1" x14ac:dyDescent="0.25">
      <c r="B140" s="2" t="s">
        <v>24</v>
      </c>
      <c r="C140" s="2"/>
      <c r="D140" s="2"/>
      <c r="G140" s="17" t="e">
        <f>-G10-((1/#REF!)*(G139-G9))</f>
        <v>#REF!</v>
      </c>
      <c r="J140" s="17" t="e">
        <f>-J10-((1/#REF!)*(J139-J9))</f>
        <v>#REF!</v>
      </c>
      <c r="N140" s="2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</row>
    <row r="141" spans="1:30" ht="17.25" hidden="1" x14ac:dyDescent="0.25">
      <c r="B141" s="2" t="s">
        <v>25</v>
      </c>
      <c r="C141" s="2"/>
      <c r="D141" s="2"/>
      <c r="G141" s="17" t="e">
        <f>G10+((1/#REF!)*(G139-G9))</f>
        <v>#REF!</v>
      </c>
      <c r="J141" s="17" t="e">
        <f>J10+((1/#REF!)*(J139-J9))</f>
        <v>#REF!</v>
      </c>
      <c r="N141" s="2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</row>
    <row r="142" spans="1:30" ht="17.25" hidden="1" x14ac:dyDescent="0.25">
      <c r="B142" s="2" t="s">
        <v>26</v>
      </c>
      <c r="C142" s="2"/>
      <c r="D142" s="2"/>
      <c r="G142" s="17">
        <v>0</v>
      </c>
      <c r="H142" s="17"/>
      <c r="I142" s="17"/>
      <c r="J142" s="17">
        <v>0</v>
      </c>
      <c r="N142" s="2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</row>
    <row r="143" spans="1:30" ht="17.25" hidden="1" x14ac:dyDescent="0.25">
      <c r="B143" s="2" t="s">
        <v>27</v>
      </c>
      <c r="C143" s="2"/>
      <c r="D143" s="2"/>
      <c r="G143" s="25" t="e">
        <f>$G$206*(1+G139)</f>
        <v>#REF!</v>
      </c>
      <c r="J143" s="25" t="e">
        <f>$G$206*(1+J139)</f>
        <v>#REF!</v>
      </c>
      <c r="N143" s="2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</row>
    <row r="144" spans="1:30" hidden="1" x14ac:dyDescent="0.25">
      <c r="B144" s="2" t="s">
        <v>28</v>
      </c>
      <c r="C144" s="2"/>
      <c r="D144" s="2"/>
      <c r="N144" s="2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</row>
    <row r="145" spans="2:30" ht="17.25" hidden="1" x14ac:dyDescent="0.25">
      <c r="B145" s="2" t="s">
        <v>29</v>
      </c>
      <c r="C145" s="2"/>
      <c r="D145" s="2"/>
      <c r="G145" s="17">
        <f>IF(G$134&lt;0,G139,G129)</f>
        <v>2.1428571428571432E-2</v>
      </c>
      <c r="J145" s="17" t="e">
        <f ca="1">IF(TODAY()&lt;#REF!,IF(J$134&lt;0,J139,J129),"No calc")</f>
        <v>#REF!</v>
      </c>
      <c r="N145" s="2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</row>
    <row r="146" spans="2:30" ht="17.25" x14ac:dyDescent="0.25">
      <c r="B146" s="2" t="s">
        <v>18</v>
      </c>
      <c r="C146" s="2"/>
      <c r="D146" s="2"/>
      <c r="G146" s="17">
        <f>IF(G$134&lt;0,G140,G130)</f>
        <v>-2.7142857142857142E-2</v>
      </c>
      <c r="J146" s="17" t="e">
        <f ca="1">IF(TODAY()&lt;#REF!,IF(J$134&lt;0,J140,J130),"No calc")</f>
        <v>#REF!</v>
      </c>
      <c r="N146" s="2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</row>
    <row r="147" spans="2:30" ht="17.25" x14ac:dyDescent="0.25">
      <c r="B147" s="2" t="s">
        <v>30</v>
      </c>
      <c r="C147" s="2"/>
      <c r="D147" s="2"/>
      <c r="G147" s="17">
        <f>IF(G$134&lt;0,G141,G132)</f>
        <v>2.7142857142857142E-2</v>
      </c>
      <c r="J147" s="17" t="e">
        <f ca="1">IF(TODAY()&lt;#REF!,IF(J$134&lt;0,J141,J132),"No calc")</f>
        <v>#REF!</v>
      </c>
      <c r="N147" s="2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</row>
    <row r="148" spans="2:30" ht="17.25" x14ac:dyDescent="0.25">
      <c r="B148" s="2" t="s">
        <v>20</v>
      </c>
      <c r="C148" s="2"/>
      <c r="D148" s="2"/>
      <c r="G148" s="17">
        <f>IF(G$134&lt;0,G142,G134)</f>
        <v>6.142857142857143E-2</v>
      </c>
      <c r="J148" s="17" t="e">
        <f ca="1">IF(TODAY()&lt;#REF!,IF(J$134&lt;0,J142,J134),"No calc")</f>
        <v>#REF!</v>
      </c>
      <c r="N148" s="2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</row>
    <row r="149" spans="2:30" ht="17.25" x14ac:dyDescent="0.25">
      <c r="B149" s="2" t="s">
        <v>31</v>
      </c>
      <c r="C149" s="2"/>
      <c r="D149" s="2"/>
      <c r="G149" s="28">
        <f>IF(G$134&lt;0,G143,G136)</f>
        <v>14719.796928571428</v>
      </c>
      <c r="J149" s="28" t="e">
        <f ca="1">IF(TODAY()&lt;#REF!,IF(J$134&lt;0,J143,J136),"No calc")</f>
        <v>#REF!</v>
      </c>
      <c r="N149" s="2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</row>
    <row r="150" spans="2:30" x14ac:dyDescent="0.25">
      <c r="B150" s="2"/>
      <c r="C150" s="2"/>
      <c r="D150" s="2"/>
      <c r="N150" s="2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</row>
    <row r="151" spans="2:30" x14ac:dyDescent="0.25">
      <c r="B151" s="2"/>
      <c r="C151" s="2"/>
      <c r="D151" s="2"/>
      <c r="N151" s="2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</row>
    <row r="152" spans="2:30" x14ac:dyDescent="0.25">
      <c r="B152" s="2" t="s">
        <v>32</v>
      </c>
      <c r="C152" s="2"/>
      <c r="D152" s="2"/>
      <c r="H152" t="str">
        <f>IF('[2]Parameter Sheet'!D88=0,"Home / Foreign Currency (app -)","Foreign Currency / Home (app +)")</f>
        <v>Foreign Currency / Home (app +)</v>
      </c>
      <c r="N152" s="2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</row>
    <row r="153" spans="2:30" ht="17.25" x14ac:dyDescent="0.25">
      <c r="B153" s="2" t="s">
        <v>33</v>
      </c>
      <c r="C153" s="2"/>
      <c r="D153" s="2"/>
      <c r="G153" s="17">
        <f>G146-'[2]Assumptions and Main Calcs'!U34</f>
        <v>-5.5142857142857139E-2</v>
      </c>
      <c r="J153" s="17" t="e">
        <f ca="1">J146-'[2]Assumptions and Main Calcs'!X34</f>
        <v>#REF!</v>
      </c>
      <c r="N153" s="2"/>
      <c r="Q153" s="17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</row>
    <row r="154" spans="2:30" x14ac:dyDescent="0.25">
      <c r="B154" s="2" t="s">
        <v>34</v>
      </c>
      <c r="C154" s="2"/>
      <c r="D154" s="2"/>
      <c r="G154" s="17">
        <f>'[2]Assumptions and Main Calcs'!U28</f>
        <v>0</v>
      </c>
      <c r="J154" s="17" t="e">
        <f>#REF!</f>
        <v>#REF!</v>
      </c>
      <c r="N154" s="2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</row>
    <row r="155" spans="2:30" ht="17.25" x14ac:dyDescent="0.25">
      <c r="B155" s="2" t="s">
        <v>35</v>
      </c>
      <c r="C155" s="2"/>
      <c r="D155" s="2"/>
      <c r="G155" s="29" t="e">
        <f>IF('[2]Parameter Sheet'!A88=1,#REF!*(1+G146)/((1+#REF!)*(1+G154)),#REF!*((1+#REF!)*(1+G154))/(1+G146))</f>
        <v>#REF!</v>
      </c>
      <c r="H155" s="2"/>
      <c r="I155" s="2"/>
      <c r="J155" s="29" t="e">
        <f ca="1">IF('[2]Parameter Sheet'!D88=1,#REF!*(1+J146)/((1+#REF!)*(1+J154)),#REF!*((1+#REF!)*(1+J154))/(1+J146))</f>
        <v>#REF!</v>
      </c>
      <c r="N155" s="2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</row>
    <row r="156" spans="2:30" x14ac:dyDescent="0.25">
      <c r="B156" s="2"/>
      <c r="C156" s="2"/>
      <c r="D156" s="2"/>
      <c r="G156" s="18" t="e">
        <f>(G155-#REF!)/#REF!</f>
        <v>#REF!</v>
      </c>
      <c r="J156" s="18" t="e">
        <f ca="1">(J155-#REF!)/#REF!</f>
        <v>#REF!</v>
      </c>
      <c r="L156" t="e">
        <f ca="1">IF(AND('[2]Parameter Sheet'!D88=1,'NOZLBZLB EXAMPLE WITH CHART FIN'!J156&lt;0),"Depreciation",IF(AND('[2]Parameter Sheet'!D88=0,J156&gt;0),"Depreciation",IF(AND('[2]Parameter Sheet'!D88=0,'NOZLBZLB EXAMPLE WITH CHART FIN'!J156&lt;0),"Appreciation",IF(AND('[2]Parameter Sheet'!D88=1,'NOZLBZLB EXAMPLE WITH CHART FIN'!J156&gt;0),"Appreciation",""))))</f>
        <v>#REF!</v>
      </c>
      <c r="N156" s="2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</row>
    <row r="157" spans="2:30" x14ac:dyDescent="0.25">
      <c r="B157" s="2"/>
      <c r="C157" s="2"/>
      <c r="D157" s="2"/>
      <c r="N157" s="2"/>
      <c r="P157" s="30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</row>
    <row r="158" spans="2:30" x14ac:dyDescent="0.25">
      <c r="B158" s="2" t="s">
        <v>36</v>
      </c>
      <c r="C158" s="2"/>
      <c r="D158" s="2"/>
      <c r="G158" s="17" t="e">
        <f>G159+G160-G161-G162</f>
        <v>#REF!</v>
      </c>
      <c r="J158" s="17" t="e">
        <f ca="1">J159+J160-J161-J162</f>
        <v>#REF!</v>
      </c>
      <c r="L158" t="e">
        <f ca="1">IF(J158&lt;0,"Deterioration",IF(J158&gt;0,"Improvement",""))</f>
        <v>#REF!</v>
      </c>
      <c r="N158" s="2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</row>
    <row r="159" spans="2:30" x14ac:dyDescent="0.25">
      <c r="B159" s="2" t="s">
        <v>37</v>
      </c>
      <c r="C159" s="2"/>
      <c r="D159" s="2"/>
      <c r="G159" s="17" t="e">
        <f>-#REF!*G156</f>
        <v>#REF!</v>
      </c>
      <c r="J159" s="18" t="e">
        <f ca="1">#REF!*J156</f>
        <v>#REF!</v>
      </c>
      <c r="N159" s="2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</row>
    <row r="160" spans="2:30" ht="18" x14ac:dyDescent="0.35">
      <c r="B160" s="6" t="s">
        <v>38</v>
      </c>
      <c r="C160" s="6"/>
      <c r="D160" s="6"/>
      <c r="G160" s="17" t="e">
        <f>#REF!</f>
        <v>#REF!</v>
      </c>
      <c r="J160" s="17" t="e">
        <f>#REF!</f>
        <v>#REF!</v>
      </c>
      <c r="N160" s="2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</row>
    <row r="161" spans="2:30" x14ac:dyDescent="0.25">
      <c r="B161" s="6" t="s">
        <v>39</v>
      </c>
      <c r="C161" s="6"/>
      <c r="D161" s="6"/>
      <c r="G161" s="17" t="e">
        <f>-(#REF!*G156)+(#REF!*G145)</f>
        <v>#REF!</v>
      </c>
      <c r="J161" s="18" t="e">
        <f ca="1">(#REF!*(J156))+(#REF!*J145)</f>
        <v>#REF!</v>
      </c>
      <c r="N161" s="2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</row>
    <row r="162" spans="2:30" ht="18" x14ac:dyDescent="0.35">
      <c r="B162" s="6" t="s">
        <v>40</v>
      </c>
      <c r="C162" s="6"/>
      <c r="D162" s="6"/>
      <c r="G162" s="17" t="e">
        <f>#REF!</f>
        <v>#REF!</v>
      </c>
      <c r="J162" s="17" t="e">
        <f>#REF!</f>
        <v>#REF!</v>
      </c>
      <c r="N162" s="2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</row>
    <row r="163" spans="2:30" x14ac:dyDescent="0.25">
      <c r="B163" s="6" t="s">
        <v>41</v>
      </c>
      <c r="C163" s="6"/>
      <c r="D163" s="6"/>
      <c r="G163" s="18" t="e">
        <f>G164-G167</f>
        <v>#REF!</v>
      </c>
      <c r="J163" s="18" t="e">
        <f ca="1">J164-J167</f>
        <v>#REF!</v>
      </c>
      <c r="L163" t="e">
        <f ca="1">IF(J163&lt;0,"Deterioration",IF(J163&gt;0,"Improvement",""))</f>
        <v>#REF!</v>
      </c>
      <c r="N163" s="2"/>
      <c r="P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</row>
    <row r="164" spans="2:30" x14ac:dyDescent="0.25">
      <c r="B164" s="6" t="s">
        <v>42</v>
      </c>
      <c r="C164" s="6"/>
      <c r="D164" s="6"/>
      <c r="G164" s="18" t="e">
        <f>G165+G166</f>
        <v>#REF!</v>
      </c>
      <c r="J164" s="18" t="e">
        <f ca="1">J165+J166</f>
        <v>#REF!</v>
      </c>
      <c r="N164" s="2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</row>
    <row r="165" spans="2:30" ht="17.25" x14ac:dyDescent="0.25">
      <c r="B165" s="6" t="s">
        <v>43</v>
      </c>
      <c r="C165" s="6"/>
      <c r="D165" s="6"/>
      <c r="G165" s="18">
        <v>0</v>
      </c>
      <c r="J165" s="18" t="e">
        <f>#REF!</f>
        <v>#REF!</v>
      </c>
      <c r="N165" s="2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</row>
    <row r="166" spans="2:30" x14ac:dyDescent="0.25">
      <c r="B166" s="6" t="s">
        <v>44</v>
      </c>
      <c r="C166" s="6"/>
      <c r="D166" s="6"/>
      <c r="G166" s="18" t="e">
        <f>#REF!*G145</f>
        <v>#REF!</v>
      </c>
      <c r="J166" s="18" t="e">
        <f ca="1">#REF!*J145</f>
        <v>#REF!</v>
      </c>
      <c r="N166" s="2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</row>
    <row r="167" spans="2:30" x14ac:dyDescent="0.25">
      <c r="B167" s="6" t="s">
        <v>45</v>
      </c>
      <c r="C167" s="6"/>
      <c r="D167" s="6"/>
      <c r="G167" s="18" t="e">
        <f>G168+G169</f>
        <v>#REF!</v>
      </c>
      <c r="J167" s="18" t="e">
        <f ca="1">J168+J169</f>
        <v>#REF!</v>
      </c>
      <c r="N167" s="2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</row>
    <row r="168" spans="2:30" ht="18" x14ac:dyDescent="0.35">
      <c r="B168" s="6" t="s">
        <v>46</v>
      </c>
      <c r="C168" s="6"/>
      <c r="D168" s="6"/>
      <c r="G168" s="18">
        <v>0</v>
      </c>
      <c r="J168" s="18" t="e">
        <f>#REF!</f>
        <v>#REF!</v>
      </c>
      <c r="N168" s="2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</row>
    <row r="169" spans="2:30" x14ac:dyDescent="0.25">
      <c r="B169" s="6" t="s">
        <v>44</v>
      </c>
      <c r="C169" s="6"/>
      <c r="D169" s="6"/>
      <c r="G169" s="18" t="e">
        <f>#REF!*G145</f>
        <v>#REF!</v>
      </c>
      <c r="J169" s="18" t="e">
        <f ca="1">#REF!*J145</f>
        <v>#REF!</v>
      </c>
      <c r="N169" s="2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</row>
    <row r="170" spans="2:30" ht="18.75" x14ac:dyDescent="0.35">
      <c r="B170" s="6" t="s">
        <v>47</v>
      </c>
      <c r="C170" s="6"/>
      <c r="D170" s="6"/>
      <c r="E170" t="s">
        <v>48</v>
      </c>
      <c r="G170" s="17">
        <f>G168-G165</f>
        <v>0</v>
      </c>
      <c r="J170" s="17" t="e">
        <f>J168-J165</f>
        <v>#REF!</v>
      </c>
      <c r="N170" s="2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</row>
    <row r="171" spans="2:30" x14ac:dyDescent="0.25">
      <c r="B171" s="2"/>
      <c r="C171" s="2"/>
      <c r="D171" s="2"/>
      <c r="N171" s="2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</row>
    <row r="172" spans="2:30" x14ac:dyDescent="0.25">
      <c r="B172" s="2" t="s">
        <v>49</v>
      </c>
      <c r="C172" s="2"/>
      <c r="D172" s="2"/>
      <c r="E172" s="2"/>
      <c r="F172" s="2"/>
      <c r="G172" s="2"/>
      <c r="H172" s="2"/>
      <c r="I172" s="2"/>
      <c r="J172" s="2"/>
      <c r="L172" s="2"/>
      <c r="M172" s="2"/>
      <c r="N172" s="2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</row>
    <row r="173" spans="2:30" ht="18" x14ac:dyDescent="0.35">
      <c r="B173" s="32" t="s">
        <v>50</v>
      </c>
      <c r="C173" s="32"/>
      <c r="D173" s="32"/>
      <c r="E173" s="2"/>
      <c r="F173" s="2"/>
      <c r="G173" s="33">
        <v>0.85</v>
      </c>
      <c r="H173" s="2"/>
      <c r="I173" s="2"/>
      <c r="J173" s="2"/>
      <c r="L173" s="2"/>
      <c r="M173" s="2"/>
      <c r="N173" s="2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</row>
    <row r="174" spans="2:30" ht="18" x14ac:dyDescent="0.35">
      <c r="B174" s="32" t="s">
        <v>51</v>
      </c>
      <c r="C174" s="32"/>
      <c r="D174" s="32"/>
      <c r="E174" s="2"/>
      <c r="F174" s="2"/>
      <c r="G174" s="33">
        <v>0.03</v>
      </c>
      <c r="H174" s="2"/>
      <c r="I174" s="2"/>
      <c r="J174" s="2"/>
      <c r="L174" s="2"/>
      <c r="M174" s="2"/>
      <c r="N174" s="2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</row>
    <row r="175" spans="2:30" ht="16.5" x14ac:dyDescent="0.3">
      <c r="B175" s="32" t="s">
        <v>52</v>
      </c>
      <c r="C175" s="32"/>
      <c r="D175" s="32"/>
      <c r="G175" s="30">
        <v>1.5</v>
      </c>
      <c r="H175" s="2"/>
      <c r="I175" s="2"/>
      <c r="J175" s="2"/>
      <c r="L175" s="2"/>
      <c r="M175" s="2"/>
      <c r="N175" s="2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</row>
    <row r="176" spans="2:30" ht="16.5" x14ac:dyDescent="0.3">
      <c r="B176" s="32" t="s">
        <v>53</v>
      </c>
      <c r="C176" s="32"/>
      <c r="D176" s="32"/>
      <c r="E176" s="2"/>
      <c r="F176" s="2"/>
      <c r="G176" s="33">
        <v>0.5</v>
      </c>
      <c r="H176" s="2"/>
      <c r="I176" s="2"/>
      <c r="J176" s="2"/>
      <c r="L176" s="2"/>
      <c r="M176" s="2"/>
      <c r="N176" s="2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</row>
    <row r="177" spans="2:59" ht="18" x14ac:dyDescent="0.35">
      <c r="B177" s="32" t="s">
        <v>54</v>
      </c>
      <c r="C177" s="32"/>
      <c r="D177" s="32"/>
      <c r="E177" s="2"/>
      <c r="F177" s="2"/>
      <c r="G177" s="34">
        <f>0.65*0+1/3</f>
        <v>0.33333333333333331</v>
      </c>
      <c r="H177" s="2"/>
      <c r="I177" s="2"/>
      <c r="J177" s="2"/>
      <c r="L177" s="2"/>
      <c r="M177" s="2"/>
      <c r="N177" s="2">
        <f>1/G177</f>
        <v>3</v>
      </c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</row>
    <row r="178" spans="2:59" ht="18" x14ac:dyDescent="0.35">
      <c r="B178" s="32" t="s">
        <v>55</v>
      </c>
      <c r="C178" s="32"/>
      <c r="D178" s="32"/>
      <c r="E178" s="2"/>
      <c r="F178" s="2"/>
      <c r="G178" s="33">
        <v>-0.4</v>
      </c>
      <c r="H178" s="2"/>
      <c r="I178" s="2"/>
      <c r="J178" s="2"/>
      <c r="L178" s="2"/>
      <c r="M178" s="2"/>
      <c r="N178" s="2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</row>
    <row r="179" spans="2:59" ht="18" x14ac:dyDescent="0.35">
      <c r="B179" s="32" t="s">
        <v>56</v>
      </c>
      <c r="C179" s="32"/>
      <c r="D179" s="32"/>
      <c r="E179" s="2"/>
      <c r="F179" s="2"/>
      <c r="G179" s="33">
        <v>0.5</v>
      </c>
      <c r="H179" s="2"/>
      <c r="I179" s="2"/>
      <c r="J179" s="2"/>
      <c r="L179" s="2"/>
      <c r="M179" s="2"/>
      <c r="N179" s="2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</row>
    <row r="180" spans="2:59" ht="18" x14ac:dyDescent="0.35">
      <c r="B180" s="32" t="s">
        <v>56</v>
      </c>
      <c r="C180" s="32"/>
      <c r="D180" s="32"/>
      <c r="E180" s="2" t="s">
        <v>84</v>
      </c>
      <c r="F180" s="2"/>
      <c r="G180" s="33">
        <f>G179</f>
        <v>0.5</v>
      </c>
      <c r="H180" s="2"/>
      <c r="I180" s="2"/>
      <c r="J180" s="2"/>
      <c r="L180" s="2"/>
      <c r="M180" s="2"/>
      <c r="N180" s="2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</row>
    <row r="181" spans="2:59" x14ac:dyDescent="0.25"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</row>
    <row r="182" spans="2:59" x14ac:dyDescent="0.25"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</row>
    <row r="183" spans="2:59" x14ac:dyDescent="0.25"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</row>
    <row r="184" spans="2:59" x14ac:dyDescent="0.25"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</row>
    <row r="185" spans="2:59" x14ac:dyDescent="0.25"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</row>
    <row r="186" spans="2:59" x14ac:dyDescent="0.25">
      <c r="G186" s="30">
        <f>(G173+G174)/(G178)</f>
        <v>-2.1999999999999997</v>
      </c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</row>
    <row r="187" spans="2:59" x14ac:dyDescent="0.25">
      <c r="M187" s="30">
        <f>G186-G189</f>
        <v>-2.8666666666666663</v>
      </c>
      <c r="U187" s="1"/>
      <c r="V187" s="1"/>
      <c r="W187" s="1"/>
      <c r="X187" s="1"/>
      <c r="Y187" s="1"/>
      <c r="Z187" s="1"/>
      <c r="AA187" s="1"/>
      <c r="AB187" s="1"/>
      <c r="AC187" s="1"/>
      <c r="AD187" s="1"/>
    </row>
    <row r="188" spans="2:59" x14ac:dyDescent="0.25">
      <c r="U188" s="1"/>
      <c r="V188" s="1"/>
      <c r="W188" s="1"/>
      <c r="X188" s="1"/>
      <c r="Y188" s="1"/>
      <c r="Z188" s="1"/>
      <c r="AA188" s="1"/>
      <c r="AB188" s="1"/>
      <c r="AC188" s="1"/>
      <c r="AD188" s="1"/>
    </row>
    <row r="189" spans="2:59" x14ac:dyDescent="0.25">
      <c r="G189">
        <f>G176*G177+G180</f>
        <v>0.66666666666666663</v>
      </c>
      <c r="U189" s="1"/>
      <c r="V189" s="1"/>
      <c r="W189" s="1"/>
      <c r="X189" s="1"/>
      <c r="Y189" s="1"/>
      <c r="Z189" s="1"/>
      <c r="AA189" s="1"/>
      <c r="AB189" s="1"/>
      <c r="AC189" s="1"/>
      <c r="AD189" s="1"/>
    </row>
    <row r="190" spans="2:59" x14ac:dyDescent="0.25">
      <c r="U190" s="1"/>
      <c r="V190" s="1"/>
      <c r="W190" s="1"/>
      <c r="X190" s="1"/>
      <c r="Y190" s="1"/>
      <c r="Z190" s="1"/>
      <c r="AA190" s="1"/>
      <c r="AB190" s="1"/>
      <c r="AC190" s="1"/>
      <c r="AD190" s="1"/>
    </row>
    <row r="191" spans="2:59" s="31" customFormat="1" x14ac:dyDescent="0.25"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</row>
    <row r="192" spans="2:59" x14ac:dyDescent="0.25">
      <c r="AA192" t="s">
        <v>65</v>
      </c>
      <c r="AE192" t="s">
        <v>66</v>
      </c>
      <c r="AI192" t="s">
        <v>67</v>
      </c>
      <c r="AM192" t="s">
        <v>68</v>
      </c>
      <c r="AQ192" t="s">
        <v>68</v>
      </c>
      <c r="AY192" t="s">
        <v>68</v>
      </c>
      <c r="BC192" t="s">
        <v>67</v>
      </c>
      <c r="BG192" t="s">
        <v>68</v>
      </c>
    </row>
    <row r="193" spans="2:61" x14ac:dyDescent="0.25">
      <c r="AM193" t="s">
        <v>69</v>
      </c>
      <c r="AQ193" t="s">
        <v>70</v>
      </c>
      <c r="AY193" t="s">
        <v>69</v>
      </c>
      <c r="BG193" t="s">
        <v>82</v>
      </c>
    </row>
    <row r="194" spans="2:61" x14ac:dyDescent="0.25">
      <c r="Y194" t="s">
        <v>60</v>
      </c>
      <c r="AA194" t="s">
        <v>71</v>
      </c>
      <c r="AB194" t="s">
        <v>72</v>
      </c>
      <c r="AC194" t="s">
        <v>73</v>
      </c>
      <c r="AE194" t="s">
        <v>71</v>
      </c>
      <c r="AF194" t="s">
        <v>72</v>
      </c>
      <c r="AG194" t="s">
        <v>73</v>
      </c>
      <c r="AI194" t="s">
        <v>71</v>
      </c>
      <c r="AJ194" t="s">
        <v>72</v>
      </c>
      <c r="AK194" t="s">
        <v>73</v>
      </c>
      <c r="AM194" t="s">
        <v>71</v>
      </c>
      <c r="AN194" t="s">
        <v>72</v>
      </c>
      <c r="AO194" t="s">
        <v>73</v>
      </c>
      <c r="AQ194" t="s">
        <v>71</v>
      </c>
      <c r="AR194" t="s">
        <v>72</v>
      </c>
      <c r="AS194" t="s">
        <v>73</v>
      </c>
      <c r="AY194" t="s">
        <v>71</v>
      </c>
      <c r="AZ194" t="s">
        <v>72</v>
      </c>
      <c r="BA194" t="s">
        <v>73</v>
      </c>
      <c r="BC194" t="s">
        <v>71</v>
      </c>
      <c r="BD194" t="s">
        <v>72</v>
      </c>
      <c r="BE194" t="s">
        <v>73</v>
      </c>
      <c r="BG194" t="s">
        <v>71</v>
      </c>
      <c r="BH194" t="s">
        <v>72</v>
      </c>
      <c r="BI194" t="s">
        <v>73</v>
      </c>
    </row>
    <row r="196" spans="2:61" x14ac:dyDescent="0.25">
      <c r="Y196" s="17">
        <f t="shared" ref="Y196:Y207" si="0">+Y197+$Z$223</f>
        <v>0.11999999999999998</v>
      </c>
      <c r="AA196" s="18"/>
      <c r="AB196" s="18"/>
      <c r="AC196" s="18"/>
      <c r="AE196" s="18">
        <f t="shared" ref="AE196:AE220" si="1">G$10+$G$203*($Y196-G$9)</f>
        <v>0.06</v>
      </c>
      <c r="AF196" s="18">
        <f t="shared" ref="AF196:AF220" si="2">J$10+$G$203*($Y196-J$9)</f>
        <v>0.06</v>
      </c>
      <c r="AG196" s="18">
        <f t="shared" ref="AG196:AG220" si="3">M$10+$G$203*($Y196-M$9)</f>
        <v>0.06</v>
      </c>
      <c r="AI196" s="18">
        <f t="shared" ref="AI196:AI220" si="4">$G$205+G$10+$G$175*(AE196-G$11)+$G$179*$Y196+G$13</f>
        <v>0.15999999999999998</v>
      </c>
      <c r="AJ196" s="18">
        <f t="shared" ref="AJ196:AJ220" si="5">$G$205+J$10+$G$175*(AF196-J$11)+$G$179*$Y196+J$13</f>
        <v>0.15999999999999998</v>
      </c>
      <c r="AK196" s="18">
        <f t="shared" ref="AK196:AK220" si="6">$G$205+M$10+$G$175*(AG196-M$11)+$G$179*$Y196+M$13</f>
        <v>0.15999999999999998</v>
      </c>
      <c r="AM196" s="18">
        <f t="shared" ref="AM196:AO211" si="7">AI196-AE196</f>
        <v>9.9999999999999978E-2</v>
      </c>
      <c r="AN196" s="18">
        <f t="shared" si="7"/>
        <v>9.9999999999999978E-2</v>
      </c>
      <c r="AO196" s="18">
        <f t="shared" si="7"/>
        <v>9.9999999999999978E-2</v>
      </c>
      <c r="AQ196" s="18">
        <f t="shared" ref="AQ196:AS207" si="8">IF(AI196&gt;=0,AM196,-AE196)</f>
        <v>9.9999999999999978E-2</v>
      </c>
      <c r="AR196" s="18">
        <f t="shared" si="8"/>
        <v>9.9999999999999978E-2</v>
      </c>
      <c r="AS196" s="18">
        <f t="shared" si="8"/>
        <v>9.9999999999999978E-2</v>
      </c>
      <c r="AU196" s="17">
        <f t="shared" ref="AU196:AW211" si="9">AI196-AE196</f>
        <v>9.9999999999999978E-2</v>
      </c>
      <c r="AV196" s="17">
        <f t="shared" si="9"/>
        <v>9.9999999999999978E-2</v>
      </c>
      <c r="AW196" s="17">
        <f t="shared" si="9"/>
        <v>9.9999999999999978E-2</v>
      </c>
      <c r="AY196" s="18">
        <f t="shared" ref="AY196:AY220" si="10">$G$205+$G$175*(G$10-G$11)+((($G$176*$G$177)+$G$180)*$Y196)-(($G$176*$G$177)*G$9)+G$13</f>
        <v>9.9999999999999992E-2</v>
      </c>
      <c r="AZ196" s="18">
        <f t="shared" ref="AZ196:AZ220" si="11">$G$205+$G$175*(J$10-J$11)+((($G$176*$G$177)+$G$180)*$Y196)-(($G$176*$G$177)*J$9)+J$13</f>
        <v>9.9999999999999992E-2</v>
      </c>
      <c r="BA196" s="18">
        <f t="shared" ref="BA196:BA220" si="12">$G$205+$G$175*(M$10-M$11)+((($G$176*$G$177)+$G$180)*$Y196)-(($G$176*$G$177)*M$9)+M$13</f>
        <v>9.9999999999999992E-2</v>
      </c>
      <c r="BC196" s="17">
        <f>AY196+AE196</f>
        <v>0.15999999999999998</v>
      </c>
      <c r="BD196" s="17">
        <f t="shared" ref="BD196:BD220" si="13">AZ196+AF196</f>
        <v>0.15999999999999998</v>
      </c>
      <c r="BE196" s="17">
        <f t="shared" ref="BE196:BE220" si="14">BA196+AG196</f>
        <v>0.15999999999999998</v>
      </c>
      <c r="BG196" s="18">
        <f>IF(BC196&gt;=0,AY196,-AE196)</f>
        <v>9.9999999999999992E-2</v>
      </c>
      <c r="BH196" s="18">
        <f t="shared" ref="BH196:BI211" si="15">IF(BD196&gt;=0,AZ196,-AF196)</f>
        <v>9.9999999999999992E-2</v>
      </c>
      <c r="BI196" s="18">
        <f t="shared" si="15"/>
        <v>9.9999999999999992E-2</v>
      </c>
    </row>
    <row r="197" spans="2:61" x14ac:dyDescent="0.25">
      <c r="S197" s="1"/>
      <c r="T197" s="1"/>
      <c r="Y197" s="17">
        <f t="shared" si="0"/>
        <v>0.10999999999999999</v>
      </c>
      <c r="AA197" s="18"/>
      <c r="AB197" s="18"/>
      <c r="AC197" s="18"/>
      <c r="AE197" s="18">
        <f t="shared" si="1"/>
        <v>5.6666666666666657E-2</v>
      </c>
      <c r="AF197" s="18">
        <f t="shared" si="2"/>
        <v>5.6666666666666657E-2</v>
      </c>
      <c r="AG197" s="18">
        <f t="shared" si="3"/>
        <v>5.6666666666666657E-2</v>
      </c>
      <c r="AI197" s="18">
        <f t="shared" si="4"/>
        <v>0.14999999999999997</v>
      </c>
      <c r="AJ197" s="18">
        <f t="shared" si="5"/>
        <v>0.14999999999999997</v>
      </c>
      <c r="AK197" s="18">
        <f t="shared" si="6"/>
        <v>0.14999999999999997</v>
      </c>
      <c r="AM197" s="18">
        <f t="shared" si="7"/>
        <v>9.333333333333331E-2</v>
      </c>
      <c r="AN197" s="18">
        <f t="shared" si="7"/>
        <v>9.333333333333331E-2</v>
      </c>
      <c r="AO197" s="18">
        <f t="shared" si="7"/>
        <v>9.333333333333331E-2</v>
      </c>
      <c r="AQ197" s="18">
        <f t="shared" si="8"/>
        <v>9.333333333333331E-2</v>
      </c>
      <c r="AR197" s="18">
        <f t="shared" si="8"/>
        <v>9.333333333333331E-2</v>
      </c>
      <c r="AS197" s="18">
        <f t="shared" si="8"/>
        <v>9.333333333333331E-2</v>
      </c>
      <c r="AU197" s="17">
        <f t="shared" si="9"/>
        <v>9.333333333333331E-2</v>
      </c>
      <c r="AV197" s="17">
        <f t="shared" si="9"/>
        <v>9.333333333333331E-2</v>
      </c>
      <c r="AW197" s="17">
        <f t="shared" si="9"/>
        <v>9.333333333333331E-2</v>
      </c>
      <c r="AY197" s="18">
        <f t="shared" si="10"/>
        <v>9.3333333333333324E-2</v>
      </c>
      <c r="AZ197" s="18">
        <f t="shared" si="11"/>
        <v>9.3333333333333324E-2</v>
      </c>
      <c r="BA197" s="18">
        <f t="shared" si="12"/>
        <v>9.3333333333333324E-2</v>
      </c>
      <c r="BC197" s="17">
        <f t="shared" ref="BC197:BC220" si="16">AY197+AE197</f>
        <v>0.14999999999999997</v>
      </c>
      <c r="BD197" s="17">
        <f t="shared" si="13"/>
        <v>0.14999999999999997</v>
      </c>
      <c r="BE197" s="17">
        <f t="shared" si="14"/>
        <v>0.14999999999999997</v>
      </c>
      <c r="BG197" s="18">
        <f t="shared" ref="BG197:BG220" si="17">IF(BC197&gt;=0,AY197,-AE197)</f>
        <v>9.3333333333333324E-2</v>
      </c>
      <c r="BH197" s="18">
        <f t="shared" si="15"/>
        <v>9.3333333333333324E-2</v>
      </c>
      <c r="BI197" s="18">
        <f t="shared" si="15"/>
        <v>9.3333333333333324E-2</v>
      </c>
    </row>
    <row r="198" spans="2:61" x14ac:dyDescent="0.25">
      <c r="B198" s="2"/>
      <c r="C198" s="2"/>
      <c r="D198" s="2"/>
      <c r="E198" s="2"/>
      <c r="F198" s="2"/>
      <c r="I198" s="2"/>
      <c r="J198" s="2"/>
      <c r="L198" s="2"/>
      <c r="M198" s="2"/>
      <c r="N198" s="2"/>
      <c r="S198" s="1"/>
      <c r="T198" s="1"/>
      <c r="Y198" s="17">
        <f t="shared" si="0"/>
        <v>9.9999999999999992E-2</v>
      </c>
      <c r="AA198" s="18"/>
      <c r="AB198" s="18"/>
      <c r="AC198" s="18"/>
      <c r="AE198" s="18">
        <f t="shared" si="1"/>
        <v>5.333333333333333E-2</v>
      </c>
      <c r="AF198" s="18">
        <f t="shared" si="2"/>
        <v>5.333333333333333E-2</v>
      </c>
      <c r="AG198" s="18">
        <f t="shared" si="3"/>
        <v>5.333333333333333E-2</v>
      </c>
      <c r="AI198" s="18">
        <f t="shared" si="4"/>
        <v>0.13999999999999999</v>
      </c>
      <c r="AJ198" s="18">
        <f t="shared" si="5"/>
        <v>0.13999999999999999</v>
      </c>
      <c r="AK198" s="18">
        <f t="shared" si="6"/>
        <v>0.13999999999999999</v>
      </c>
      <c r="AM198" s="18">
        <f t="shared" si="7"/>
        <v>8.6666666666666656E-2</v>
      </c>
      <c r="AN198" s="18">
        <f t="shared" si="7"/>
        <v>8.6666666666666656E-2</v>
      </c>
      <c r="AO198" s="18">
        <f t="shared" si="7"/>
        <v>8.6666666666666656E-2</v>
      </c>
      <c r="AQ198" s="18">
        <f t="shared" si="8"/>
        <v>8.6666666666666656E-2</v>
      </c>
      <c r="AR198" s="18">
        <f t="shared" si="8"/>
        <v>8.6666666666666656E-2</v>
      </c>
      <c r="AS198" s="18">
        <f t="shared" si="8"/>
        <v>8.6666666666666656E-2</v>
      </c>
      <c r="AU198" s="17">
        <f t="shared" si="9"/>
        <v>8.6666666666666656E-2</v>
      </c>
      <c r="AV198" s="17">
        <f t="shared" si="9"/>
        <v>8.6666666666666656E-2</v>
      </c>
      <c r="AW198" s="17">
        <f t="shared" si="9"/>
        <v>8.6666666666666656E-2</v>
      </c>
      <c r="AY198" s="18">
        <f t="shared" si="10"/>
        <v>8.6666666666666656E-2</v>
      </c>
      <c r="AZ198" s="18">
        <f t="shared" si="11"/>
        <v>8.6666666666666656E-2</v>
      </c>
      <c r="BA198" s="18">
        <f t="shared" si="12"/>
        <v>8.6666666666666656E-2</v>
      </c>
      <c r="BC198" s="17">
        <f t="shared" si="16"/>
        <v>0.13999999999999999</v>
      </c>
      <c r="BD198" s="17">
        <f t="shared" si="13"/>
        <v>0.13999999999999999</v>
      </c>
      <c r="BE198" s="17">
        <f t="shared" si="14"/>
        <v>0.13999999999999999</v>
      </c>
      <c r="BG198" s="18">
        <f t="shared" si="17"/>
        <v>8.6666666666666656E-2</v>
      </c>
      <c r="BH198" s="18">
        <f t="shared" si="15"/>
        <v>8.6666666666666656E-2</v>
      </c>
      <c r="BI198" s="18">
        <f t="shared" si="15"/>
        <v>8.6666666666666656E-2</v>
      </c>
    </row>
    <row r="199" spans="2:61" x14ac:dyDescent="0.25">
      <c r="B199" s="2"/>
      <c r="C199" s="2"/>
      <c r="D199" s="2"/>
      <c r="E199" s="2"/>
      <c r="F199" s="2"/>
      <c r="G199" s="33">
        <f>(G173+G174)/(G178)</f>
        <v>-2.1999999999999997</v>
      </c>
      <c r="H199" s="2"/>
      <c r="I199" s="2"/>
      <c r="J199" s="2"/>
      <c r="M199" s="33"/>
      <c r="N199" s="2"/>
      <c r="S199" s="1"/>
      <c r="T199" s="1"/>
      <c r="Y199" s="17">
        <f t="shared" si="0"/>
        <v>0.09</v>
      </c>
      <c r="AA199" s="18"/>
      <c r="AB199" s="18"/>
      <c r="AC199" s="18"/>
      <c r="AE199" s="18">
        <f t="shared" si="1"/>
        <v>0.05</v>
      </c>
      <c r="AF199" s="18">
        <f t="shared" si="2"/>
        <v>0.05</v>
      </c>
      <c r="AG199" s="18">
        <f t="shared" si="3"/>
        <v>0.05</v>
      </c>
      <c r="AI199" s="18">
        <f t="shared" si="4"/>
        <v>0.13</v>
      </c>
      <c r="AJ199" s="18">
        <f t="shared" si="5"/>
        <v>0.13</v>
      </c>
      <c r="AK199" s="18">
        <f t="shared" si="6"/>
        <v>0.13</v>
      </c>
      <c r="AM199" s="18">
        <f t="shared" si="7"/>
        <v>0.08</v>
      </c>
      <c r="AN199" s="18">
        <f t="shared" si="7"/>
        <v>0.08</v>
      </c>
      <c r="AO199" s="18">
        <f t="shared" si="7"/>
        <v>0.08</v>
      </c>
      <c r="AQ199" s="18">
        <f t="shared" si="8"/>
        <v>0.08</v>
      </c>
      <c r="AR199" s="18">
        <f t="shared" si="8"/>
        <v>0.08</v>
      </c>
      <c r="AS199" s="18">
        <f t="shared" si="8"/>
        <v>0.08</v>
      </c>
      <c r="AU199" s="17">
        <f t="shared" si="9"/>
        <v>0.08</v>
      </c>
      <c r="AV199" s="17">
        <f t="shared" si="9"/>
        <v>0.08</v>
      </c>
      <c r="AW199" s="17">
        <f t="shared" si="9"/>
        <v>0.08</v>
      </c>
      <c r="AY199" s="18">
        <f t="shared" si="10"/>
        <v>0.08</v>
      </c>
      <c r="AZ199" s="18">
        <f t="shared" si="11"/>
        <v>0.08</v>
      </c>
      <c r="BA199" s="18">
        <f t="shared" si="12"/>
        <v>0.08</v>
      </c>
      <c r="BC199" s="17">
        <f t="shared" si="16"/>
        <v>0.13</v>
      </c>
      <c r="BD199" s="17">
        <f t="shared" si="13"/>
        <v>0.13</v>
      </c>
      <c r="BE199" s="17">
        <f t="shared" si="14"/>
        <v>0.13</v>
      </c>
      <c r="BG199" s="18">
        <f t="shared" si="17"/>
        <v>0.08</v>
      </c>
      <c r="BH199" s="18">
        <f t="shared" si="15"/>
        <v>0.08</v>
      </c>
      <c r="BI199" s="18">
        <f t="shared" si="15"/>
        <v>0.08</v>
      </c>
    </row>
    <row r="200" spans="2:61" x14ac:dyDescent="0.25">
      <c r="B200" s="2"/>
      <c r="C200" s="2"/>
      <c r="D200" s="2"/>
      <c r="E200" s="2"/>
      <c r="F200" s="2"/>
      <c r="G200" s="2"/>
      <c r="H200" s="2"/>
      <c r="I200" s="2"/>
      <c r="J200" s="2"/>
      <c r="L200" s="2"/>
      <c r="M200" s="2"/>
      <c r="N200" s="2"/>
      <c r="S200" s="1"/>
      <c r="T200" s="1"/>
      <c r="Y200" s="17">
        <f t="shared" si="0"/>
        <v>0.08</v>
      </c>
      <c r="AA200" s="18">
        <f t="shared" ref="AA200:AA220" si="18">$G$205+(($G$173+$G$174)/($G$178))*$Y200-(1/$G$178)*G$12</f>
        <v>-0.156</v>
      </c>
      <c r="AB200" s="18">
        <f t="shared" ref="AB200:AB220" si="19">$G$205+(($G$173+$G$174)/($G$178))*$Y200-(1/$G$178)*J$12</f>
        <v>-0.156</v>
      </c>
      <c r="AC200" s="18">
        <f t="shared" ref="AC200:AC220" si="20">$G$205+(($G$173+$G$174)/($G$178))*$Y200-(1/$G$178)*M$12</f>
        <v>-0.156</v>
      </c>
      <c r="AE200" s="18">
        <f t="shared" si="1"/>
        <v>4.6666666666666662E-2</v>
      </c>
      <c r="AF200" s="18">
        <f t="shared" si="2"/>
        <v>4.6666666666666662E-2</v>
      </c>
      <c r="AG200" s="18">
        <f t="shared" si="3"/>
        <v>4.6666666666666662E-2</v>
      </c>
      <c r="AI200" s="18">
        <f t="shared" si="4"/>
        <v>0.12</v>
      </c>
      <c r="AJ200" s="18">
        <f t="shared" si="5"/>
        <v>0.12</v>
      </c>
      <c r="AK200" s="18">
        <f t="shared" si="6"/>
        <v>0.12</v>
      </c>
      <c r="AM200" s="18">
        <f t="shared" si="7"/>
        <v>7.3333333333333334E-2</v>
      </c>
      <c r="AN200" s="18">
        <f t="shared" si="7"/>
        <v>7.3333333333333334E-2</v>
      </c>
      <c r="AO200" s="18">
        <f t="shared" si="7"/>
        <v>7.3333333333333334E-2</v>
      </c>
      <c r="AQ200" s="18">
        <f t="shared" si="8"/>
        <v>7.3333333333333334E-2</v>
      </c>
      <c r="AR200" s="18">
        <f t="shared" si="8"/>
        <v>7.3333333333333334E-2</v>
      </c>
      <c r="AS200" s="18">
        <f t="shared" si="8"/>
        <v>7.3333333333333334E-2</v>
      </c>
      <c r="AU200" s="17">
        <f t="shared" si="9"/>
        <v>7.3333333333333334E-2</v>
      </c>
      <c r="AV200" s="17">
        <f t="shared" si="9"/>
        <v>7.3333333333333334E-2</v>
      </c>
      <c r="AW200" s="17">
        <f t="shared" si="9"/>
        <v>7.3333333333333334E-2</v>
      </c>
      <c r="AY200" s="18">
        <f t="shared" si="10"/>
        <v>7.3333333333333334E-2</v>
      </c>
      <c r="AZ200" s="18">
        <f t="shared" si="11"/>
        <v>7.3333333333333334E-2</v>
      </c>
      <c r="BA200" s="18">
        <f t="shared" si="12"/>
        <v>7.3333333333333334E-2</v>
      </c>
      <c r="BC200" s="17">
        <f t="shared" si="16"/>
        <v>0.12</v>
      </c>
      <c r="BD200" s="17">
        <f t="shared" si="13"/>
        <v>0.12</v>
      </c>
      <c r="BE200" s="17">
        <f t="shared" si="14"/>
        <v>0.12</v>
      </c>
      <c r="BG200" s="18">
        <f t="shared" si="17"/>
        <v>7.3333333333333334E-2</v>
      </c>
      <c r="BH200" s="18">
        <f t="shared" si="15"/>
        <v>7.3333333333333334E-2</v>
      </c>
      <c r="BI200" s="18">
        <f t="shared" si="15"/>
        <v>7.3333333333333334E-2</v>
      </c>
    </row>
    <row r="201" spans="2:61" x14ac:dyDescent="0.25">
      <c r="B201" s="2"/>
      <c r="C201" s="2"/>
      <c r="D201" s="2"/>
      <c r="E201" s="2"/>
      <c r="F201" s="2"/>
      <c r="G201" s="2"/>
      <c r="H201" s="2"/>
      <c r="I201" s="2"/>
      <c r="J201" s="2"/>
      <c r="L201" s="2"/>
      <c r="M201" s="33">
        <f>$G$199+$G$203</f>
        <v>-1.8666666666666665</v>
      </c>
      <c r="N201" s="2"/>
      <c r="S201" s="1"/>
      <c r="T201" s="1"/>
      <c r="Y201" s="17">
        <f t="shared" si="0"/>
        <v>7.0000000000000007E-2</v>
      </c>
      <c r="AA201" s="18">
        <f t="shared" si="18"/>
        <v>-0.13400000000000001</v>
      </c>
      <c r="AB201" s="18">
        <f t="shared" si="19"/>
        <v>-0.13400000000000001</v>
      </c>
      <c r="AC201" s="18">
        <f t="shared" si="20"/>
        <v>-0.13400000000000001</v>
      </c>
      <c r="AE201" s="18">
        <f t="shared" si="1"/>
        <v>4.3333333333333335E-2</v>
      </c>
      <c r="AF201" s="18">
        <f t="shared" si="2"/>
        <v>4.3333333333333335E-2</v>
      </c>
      <c r="AG201" s="18">
        <f t="shared" si="3"/>
        <v>4.3333333333333335E-2</v>
      </c>
      <c r="AI201" s="18">
        <f t="shared" si="4"/>
        <v>0.11000000000000001</v>
      </c>
      <c r="AJ201" s="18">
        <f t="shared" si="5"/>
        <v>0.11000000000000001</v>
      </c>
      <c r="AK201" s="18">
        <f t="shared" si="6"/>
        <v>0.11000000000000001</v>
      </c>
      <c r="AM201" s="18">
        <f t="shared" si="7"/>
        <v>6.666666666666668E-2</v>
      </c>
      <c r="AN201" s="18">
        <f t="shared" si="7"/>
        <v>6.666666666666668E-2</v>
      </c>
      <c r="AO201" s="18">
        <f t="shared" si="7"/>
        <v>6.666666666666668E-2</v>
      </c>
      <c r="AQ201" s="18">
        <f t="shared" si="8"/>
        <v>6.666666666666668E-2</v>
      </c>
      <c r="AR201" s="18">
        <f t="shared" si="8"/>
        <v>6.666666666666668E-2</v>
      </c>
      <c r="AS201" s="18">
        <f t="shared" si="8"/>
        <v>6.666666666666668E-2</v>
      </c>
      <c r="AU201" s="17">
        <f t="shared" si="9"/>
        <v>6.666666666666668E-2</v>
      </c>
      <c r="AV201" s="17">
        <f t="shared" si="9"/>
        <v>6.666666666666668E-2</v>
      </c>
      <c r="AW201" s="17">
        <f t="shared" si="9"/>
        <v>6.666666666666668E-2</v>
      </c>
      <c r="AY201" s="18">
        <f t="shared" si="10"/>
        <v>6.6666666666666666E-2</v>
      </c>
      <c r="AZ201" s="18">
        <f t="shared" si="11"/>
        <v>6.6666666666666666E-2</v>
      </c>
      <c r="BA201" s="18">
        <f t="shared" si="12"/>
        <v>6.6666666666666666E-2</v>
      </c>
      <c r="BC201" s="17">
        <f t="shared" si="16"/>
        <v>0.11</v>
      </c>
      <c r="BD201" s="17">
        <f t="shared" si="13"/>
        <v>0.11</v>
      </c>
      <c r="BE201" s="17">
        <f t="shared" si="14"/>
        <v>0.11</v>
      </c>
      <c r="BG201" s="18">
        <f t="shared" si="17"/>
        <v>6.6666666666666666E-2</v>
      </c>
      <c r="BH201" s="18">
        <f t="shared" si="15"/>
        <v>6.6666666666666666E-2</v>
      </c>
      <c r="BI201" s="18">
        <f t="shared" si="15"/>
        <v>6.6666666666666666E-2</v>
      </c>
    </row>
    <row r="202" spans="2:61" x14ac:dyDescent="0.25">
      <c r="B202" s="2"/>
      <c r="C202" s="2"/>
      <c r="D202" s="2"/>
      <c r="E202" s="2"/>
      <c r="F202" s="2"/>
      <c r="G202" s="2"/>
      <c r="H202" s="2"/>
      <c r="I202" s="2"/>
      <c r="J202" s="2"/>
      <c r="L202" s="2"/>
      <c r="M202" s="2"/>
      <c r="N202" s="2"/>
      <c r="S202" s="1"/>
      <c r="T202" s="1"/>
      <c r="Y202" s="17">
        <f t="shared" si="0"/>
        <v>6.0000000000000005E-2</v>
      </c>
      <c r="AA202" s="18">
        <f t="shared" si="18"/>
        <v>-0.112</v>
      </c>
      <c r="AB202" s="18">
        <f t="shared" si="19"/>
        <v>-0.112</v>
      </c>
      <c r="AC202" s="18">
        <f t="shared" si="20"/>
        <v>-0.112</v>
      </c>
      <c r="AE202" s="18">
        <f t="shared" si="1"/>
        <v>0.04</v>
      </c>
      <c r="AF202" s="18">
        <f t="shared" si="2"/>
        <v>0.04</v>
      </c>
      <c r="AG202" s="18">
        <f t="shared" si="3"/>
        <v>0.04</v>
      </c>
      <c r="AI202" s="18">
        <f t="shared" si="4"/>
        <v>0.1</v>
      </c>
      <c r="AJ202" s="18">
        <f t="shared" si="5"/>
        <v>0.1</v>
      </c>
      <c r="AK202" s="18">
        <f t="shared" si="6"/>
        <v>0.1</v>
      </c>
      <c r="AM202" s="18">
        <f t="shared" si="7"/>
        <v>6.0000000000000005E-2</v>
      </c>
      <c r="AN202" s="18">
        <f t="shared" si="7"/>
        <v>6.0000000000000005E-2</v>
      </c>
      <c r="AO202" s="18">
        <f t="shared" si="7"/>
        <v>6.0000000000000005E-2</v>
      </c>
      <c r="AQ202" s="18">
        <f t="shared" si="8"/>
        <v>6.0000000000000005E-2</v>
      </c>
      <c r="AR202" s="18">
        <f t="shared" si="8"/>
        <v>6.0000000000000005E-2</v>
      </c>
      <c r="AS202" s="18">
        <f t="shared" si="8"/>
        <v>6.0000000000000005E-2</v>
      </c>
      <c r="AU202" s="17">
        <f t="shared" si="9"/>
        <v>6.0000000000000005E-2</v>
      </c>
      <c r="AV202" s="17">
        <f t="shared" si="9"/>
        <v>6.0000000000000005E-2</v>
      </c>
      <c r="AW202" s="17">
        <f t="shared" si="9"/>
        <v>6.0000000000000005E-2</v>
      </c>
      <c r="AY202" s="18">
        <f t="shared" si="10"/>
        <v>0.06</v>
      </c>
      <c r="AZ202" s="18">
        <f t="shared" si="11"/>
        <v>0.06</v>
      </c>
      <c r="BA202" s="18">
        <f t="shared" si="12"/>
        <v>0.06</v>
      </c>
      <c r="BC202" s="17">
        <f t="shared" si="16"/>
        <v>0.1</v>
      </c>
      <c r="BD202" s="17">
        <f t="shared" si="13"/>
        <v>0.1</v>
      </c>
      <c r="BE202" s="17">
        <f t="shared" si="14"/>
        <v>0.1</v>
      </c>
      <c r="BG202" s="18">
        <f t="shared" si="17"/>
        <v>0.06</v>
      </c>
      <c r="BH202" s="18">
        <f t="shared" si="15"/>
        <v>0.06</v>
      </c>
      <c r="BI202" s="18">
        <f t="shared" si="15"/>
        <v>0.06</v>
      </c>
    </row>
    <row r="203" spans="2:61" x14ac:dyDescent="0.25">
      <c r="B203" s="2"/>
      <c r="C203" s="2"/>
      <c r="D203" s="2"/>
      <c r="E203" s="2"/>
      <c r="F203" s="2"/>
      <c r="G203" s="34">
        <f>G177</f>
        <v>0.33333333333333331</v>
      </c>
      <c r="H203" s="2"/>
      <c r="I203" s="2"/>
      <c r="J203" s="2"/>
      <c r="L203" s="33"/>
      <c r="M203" s="2"/>
      <c r="N203" s="2"/>
      <c r="S203" s="1"/>
      <c r="T203" s="1"/>
      <c r="Y203" s="17">
        <f t="shared" si="0"/>
        <v>0.05</v>
      </c>
      <c r="AA203" s="18">
        <f t="shared" si="18"/>
        <v>-8.9999999999999983E-2</v>
      </c>
      <c r="AB203" s="18">
        <f t="shared" si="19"/>
        <v>-8.9999999999999983E-2</v>
      </c>
      <c r="AC203" s="18">
        <f t="shared" si="20"/>
        <v>-8.9999999999999983E-2</v>
      </c>
      <c r="AE203" s="18">
        <f t="shared" si="1"/>
        <v>3.6666666666666667E-2</v>
      </c>
      <c r="AF203" s="18">
        <f t="shared" si="2"/>
        <v>3.6666666666666667E-2</v>
      </c>
      <c r="AG203" s="18">
        <f t="shared" si="3"/>
        <v>3.6666666666666667E-2</v>
      </c>
      <c r="AI203" s="18">
        <f t="shared" si="4"/>
        <v>0.09</v>
      </c>
      <c r="AJ203" s="18">
        <f t="shared" si="5"/>
        <v>0.09</v>
      </c>
      <c r="AK203" s="18">
        <f t="shared" si="6"/>
        <v>0.09</v>
      </c>
      <c r="AM203" s="18">
        <f t="shared" si="7"/>
        <v>5.333333333333333E-2</v>
      </c>
      <c r="AN203" s="18">
        <f t="shared" si="7"/>
        <v>5.333333333333333E-2</v>
      </c>
      <c r="AO203" s="18">
        <f t="shared" si="7"/>
        <v>5.333333333333333E-2</v>
      </c>
      <c r="AQ203" s="18">
        <f t="shared" si="8"/>
        <v>5.333333333333333E-2</v>
      </c>
      <c r="AR203" s="18">
        <f t="shared" si="8"/>
        <v>5.333333333333333E-2</v>
      </c>
      <c r="AS203" s="18">
        <f t="shared" si="8"/>
        <v>5.333333333333333E-2</v>
      </c>
      <c r="AU203" s="17">
        <f t="shared" si="9"/>
        <v>5.333333333333333E-2</v>
      </c>
      <c r="AV203" s="17">
        <f t="shared" si="9"/>
        <v>5.333333333333333E-2</v>
      </c>
      <c r="AW203" s="17">
        <f t="shared" si="9"/>
        <v>5.333333333333333E-2</v>
      </c>
      <c r="AY203" s="18">
        <f t="shared" si="10"/>
        <v>5.333333333333333E-2</v>
      </c>
      <c r="AZ203" s="18">
        <f t="shared" si="11"/>
        <v>5.333333333333333E-2</v>
      </c>
      <c r="BA203" s="18">
        <f t="shared" si="12"/>
        <v>5.333333333333333E-2</v>
      </c>
      <c r="BC203" s="17">
        <f t="shared" si="16"/>
        <v>0.09</v>
      </c>
      <c r="BD203" s="17">
        <f t="shared" si="13"/>
        <v>0.09</v>
      </c>
      <c r="BE203" s="17">
        <f t="shared" si="14"/>
        <v>0.09</v>
      </c>
      <c r="BG203" s="18">
        <f t="shared" si="17"/>
        <v>5.333333333333333E-2</v>
      </c>
      <c r="BH203" s="18">
        <f t="shared" si="15"/>
        <v>5.333333333333333E-2</v>
      </c>
      <c r="BI203" s="18">
        <f t="shared" si="15"/>
        <v>5.333333333333333E-2</v>
      </c>
    </row>
    <row r="204" spans="2:61" x14ac:dyDescent="0.25">
      <c r="B204" s="2"/>
      <c r="C204" s="2"/>
      <c r="D204" s="2"/>
      <c r="E204" s="2"/>
      <c r="F204" s="2"/>
      <c r="G204" s="2"/>
      <c r="H204" s="2"/>
      <c r="I204" s="2"/>
      <c r="J204" s="2"/>
      <c r="L204" s="2"/>
      <c r="M204" s="2"/>
      <c r="N204" s="2"/>
      <c r="S204" s="1"/>
      <c r="T204" s="1"/>
      <c r="Y204" s="17">
        <f t="shared" si="0"/>
        <v>0.04</v>
      </c>
      <c r="AA204" s="18">
        <f t="shared" si="18"/>
        <v>-6.7999999999999991E-2</v>
      </c>
      <c r="AB204" s="18">
        <f t="shared" si="19"/>
        <v>-6.7999999999999991E-2</v>
      </c>
      <c r="AC204" s="18">
        <f t="shared" si="20"/>
        <v>-6.7999999999999991E-2</v>
      </c>
      <c r="AE204" s="18">
        <f t="shared" si="1"/>
        <v>3.3333333333333333E-2</v>
      </c>
      <c r="AF204" s="18">
        <f t="shared" si="2"/>
        <v>3.3333333333333333E-2</v>
      </c>
      <c r="AG204" s="18">
        <f t="shared" si="3"/>
        <v>3.3333333333333333E-2</v>
      </c>
      <c r="AI204" s="18">
        <f t="shared" si="4"/>
        <v>0.08</v>
      </c>
      <c r="AJ204" s="18">
        <f t="shared" si="5"/>
        <v>0.08</v>
      </c>
      <c r="AK204" s="18">
        <f t="shared" si="6"/>
        <v>0.08</v>
      </c>
      <c r="AM204" s="18">
        <f t="shared" si="7"/>
        <v>4.6666666666666669E-2</v>
      </c>
      <c r="AN204" s="18">
        <f t="shared" si="7"/>
        <v>4.6666666666666669E-2</v>
      </c>
      <c r="AO204" s="18">
        <f t="shared" si="7"/>
        <v>4.6666666666666669E-2</v>
      </c>
      <c r="AQ204" s="18">
        <f t="shared" si="8"/>
        <v>4.6666666666666669E-2</v>
      </c>
      <c r="AR204" s="18">
        <f t="shared" si="8"/>
        <v>4.6666666666666669E-2</v>
      </c>
      <c r="AS204" s="18">
        <f t="shared" si="8"/>
        <v>4.6666666666666669E-2</v>
      </c>
      <c r="AU204" s="17">
        <f t="shared" si="9"/>
        <v>4.6666666666666669E-2</v>
      </c>
      <c r="AV204" s="17">
        <f t="shared" si="9"/>
        <v>4.6666666666666669E-2</v>
      </c>
      <c r="AW204" s="17">
        <f t="shared" si="9"/>
        <v>4.6666666666666669E-2</v>
      </c>
      <c r="AY204" s="18">
        <f t="shared" si="10"/>
        <v>4.6666666666666662E-2</v>
      </c>
      <c r="AZ204" s="18">
        <f t="shared" si="11"/>
        <v>4.6666666666666662E-2</v>
      </c>
      <c r="BA204" s="18">
        <f t="shared" si="12"/>
        <v>4.6666666666666662E-2</v>
      </c>
      <c r="BC204" s="17">
        <f t="shared" si="16"/>
        <v>7.9999999999999988E-2</v>
      </c>
      <c r="BD204" s="17">
        <f t="shared" si="13"/>
        <v>7.9999999999999988E-2</v>
      </c>
      <c r="BE204" s="17">
        <f t="shared" si="14"/>
        <v>7.9999999999999988E-2</v>
      </c>
      <c r="BG204" s="18">
        <f t="shared" si="17"/>
        <v>4.6666666666666662E-2</v>
      </c>
      <c r="BH204" s="18">
        <f t="shared" si="15"/>
        <v>4.6666666666666662E-2</v>
      </c>
      <c r="BI204" s="18">
        <f t="shared" si="15"/>
        <v>4.6666666666666662E-2</v>
      </c>
    </row>
    <row r="205" spans="2:61" ht="17.25" x14ac:dyDescent="0.25">
      <c r="B205" s="2" t="s">
        <v>57</v>
      </c>
      <c r="C205" s="2"/>
      <c r="D205" s="2"/>
      <c r="E205" s="2"/>
      <c r="F205" s="2"/>
      <c r="G205" s="16">
        <v>0.02</v>
      </c>
      <c r="H205" s="2"/>
      <c r="I205" s="2"/>
      <c r="J205" s="2"/>
      <c r="L205" s="2"/>
      <c r="M205" s="2"/>
      <c r="N205" s="2"/>
      <c r="S205" s="1"/>
      <c r="T205" s="1"/>
      <c r="Y205" s="17">
        <f t="shared" si="0"/>
        <v>0.03</v>
      </c>
      <c r="AA205" s="18">
        <f t="shared" si="18"/>
        <v>-4.5999999999999985E-2</v>
      </c>
      <c r="AB205" s="18">
        <f t="shared" si="19"/>
        <v>-4.5999999999999985E-2</v>
      </c>
      <c r="AC205" s="18">
        <f t="shared" si="20"/>
        <v>-4.5999999999999985E-2</v>
      </c>
      <c r="AE205" s="18">
        <f t="shared" si="1"/>
        <v>0.03</v>
      </c>
      <c r="AF205" s="18">
        <f t="shared" si="2"/>
        <v>0.03</v>
      </c>
      <c r="AG205" s="18">
        <f t="shared" si="3"/>
        <v>0.03</v>
      </c>
      <c r="AI205" s="18">
        <f t="shared" si="4"/>
        <v>7.0000000000000007E-2</v>
      </c>
      <c r="AJ205" s="18">
        <f t="shared" si="5"/>
        <v>7.0000000000000007E-2</v>
      </c>
      <c r="AK205" s="18">
        <f t="shared" si="6"/>
        <v>7.0000000000000007E-2</v>
      </c>
      <c r="AM205" s="18">
        <f t="shared" si="7"/>
        <v>4.0000000000000008E-2</v>
      </c>
      <c r="AN205" s="18">
        <f t="shared" si="7"/>
        <v>4.0000000000000008E-2</v>
      </c>
      <c r="AO205" s="18">
        <f t="shared" si="7"/>
        <v>4.0000000000000008E-2</v>
      </c>
      <c r="AQ205" s="18">
        <f t="shared" si="8"/>
        <v>4.0000000000000008E-2</v>
      </c>
      <c r="AR205" s="18">
        <f t="shared" si="8"/>
        <v>4.0000000000000008E-2</v>
      </c>
      <c r="AS205" s="18">
        <f t="shared" si="8"/>
        <v>4.0000000000000008E-2</v>
      </c>
      <c r="AU205" s="17">
        <f t="shared" si="9"/>
        <v>4.0000000000000008E-2</v>
      </c>
      <c r="AV205" s="17">
        <f t="shared" si="9"/>
        <v>4.0000000000000008E-2</v>
      </c>
      <c r="AW205" s="17">
        <f t="shared" si="9"/>
        <v>4.0000000000000008E-2</v>
      </c>
      <c r="AY205" s="18">
        <f t="shared" si="10"/>
        <v>3.9999999999999994E-2</v>
      </c>
      <c r="AZ205" s="18">
        <f t="shared" si="11"/>
        <v>3.9999999999999994E-2</v>
      </c>
      <c r="BA205" s="18">
        <f t="shared" si="12"/>
        <v>3.9999999999999994E-2</v>
      </c>
      <c r="BC205" s="17">
        <f t="shared" si="16"/>
        <v>6.9999999999999993E-2</v>
      </c>
      <c r="BD205" s="17">
        <f t="shared" si="13"/>
        <v>6.9999999999999993E-2</v>
      </c>
      <c r="BE205" s="17">
        <f t="shared" si="14"/>
        <v>6.9999999999999993E-2</v>
      </c>
      <c r="BG205" s="18">
        <f t="shared" si="17"/>
        <v>3.9999999999999994E-2</v>
      </c>
      <c r="BH205" s="18">
        <f t="shared" si="15"/>
        <v>3.9999999999999994E-2</v>
      </c>
      <c r="BI205" s="18">
        <f t="shared" si="15"/>
        <v>3.9999999999999994E-2</v>
      </c>
    </row>
    <row r="206" spans="2:61" ht="17.25" x14ac:dyDescent="0.25">
      <c r="B206" s="2" t="s">
        <v>58</v>
      </c>
      <c r="C206" s="2"/>
      <c r="D206" s="2"/>
      <c r="E206" s="2"/>
      <c r="F206" s="2"/>
      <c r="G206" s="25">
        <v>14410.99</v>
      </c>
      <c r="H206" s="2"/>
      <c r="I206" s="2"/>
      <c r="J206" s="2"/>
      <c r="L206" s="2"/>
      <c r="M206" s="2"/>
      <c r="N206" s="2"/>
      <c r="S206" s="1"/>
      <c r="T206" s="1"/>
      <c r="Y206" s="17">
        <f t="shared" si="0"/>
        <v>0.02</v>
      </c>
      <c r="AA206" s="18">
        <f t="shared" si="18"/>
        <v>-2.3999999999999997E-2</v>
      </c>
      <c r="AB206" s="18">
        <f t="shared" si="19"/>
        <v>-2.3999999999999997E-2</v>
      </c>
      <c r="AC206" s="18">
        <f t="shared" si="20"/>
        <v>-2.3999999999999997E-2</v>
      </c>
      <c r="AE206" s="18">
        <f t="shared" si="1"/>
        <v>2.6666666666666665E-2</v>
      </c>
      <c r="AF206" s="18">
        <f t="shared" si="2"/>
        <v>2.6666666666666665E-2</v>
      </c>
      <c r="AG206" s="18">
        <f t="shared" si="3"/>
        <v>2.6666666666666665E-2</v>
      </c>
      <c r="AI206" s="18">
        <f t="shared" si="4"/>
        <v>0.06</v>
      </c>
      <c r="AJ206" s="18">
        <f t="shared" si="5"/>
        <v>0.06</v>
      </c>
      <c r="AK206" s="18">
        <f t="shared" si="6"/>
        <v>0.06</v>
      </c>
      <c r="AM206" s="18">
        <f t="shared" si="7"/>
        <v>3.3333333333333333E-2</v>
      </c>
      <c r="AN206" s="18">
        <f t="shared" si="7"/>
        <v>3.3333333333333333E-2</v>
      </c>
      <c r="AO206" s="18">
        <f t="shared" si="7"/>
        <v>3.3333333333333333E-2</v>
      </c>
      <c r="AQ206" s="18">
        <f t="shared" si="8"/>
        <v>3.3333333333333333E-2</v>
      </c>
      <c r="AR206" s="18">
        <f t="shared" si="8"/>
        <v>3.3333333333333333E-2</v>
      </c>
      <c r="AS206" s="18">
        <f t="shared" si="8"/>
        <v>3.3333333333333333E-2</v>
      </c>
      <c r="AU206" s="17">
        <f t="shared" si="9"/>
        <v>3.3333333333333333E-2</v>
      </c>
      <c r="AV206" s="17">
        <f t="shared" si="9"/>
        <v>3.3333333333333333E-2</v>
      </c>
      <c r="AW206" s="17">
        <f t="shared" si="9"/>
        <v>3.3333333333333333E-2</v>
      </c>
      <c r="AY206" s="18">
        <f t="shared" si="10"/>
        <v>3.3333333333333333E-2</v>
      </c>
      <c r="AZ206" s="18">
        <f t="shared" si="11"/>
        <v>3.3333333333333333E-2</v>
      </c>
      <c r="BA206" s="18">
        <f t="shared" si="12"/>
        <v>3.3333333333333333E-2</v>
      </c>
      <c r="BC206" s="17">
        <f t="shared" si="16"/>
        <v>0.06</v>
      </c>
      <c r="BD206" s="17">
        <f t="shared" si="13"/>
        <v>0.06</v>
      </c>
      <c r="BE206" s="17">
        <f t="shared" si="14"/>
        <v>0.06</v>
      </c>
      <c r="BG206" s="18">
        <f t="shared" si="17"/>
        <v>3.3333333333333333E-2</v>
      </c>
      <c r="BH206" s="18">
        <f t="shared" si="15"/>
        <v>3.3333333333333333E-2</v>
      </c>
      <c r="BI206" s="18">
        <f t="shared" si="15"/>
        <v>3.3333333333333333E-2</v>
      </c>
    </row>
    <row r="207" spans="2:61" ht="17.25" x14ac:dyDescent="0.25">
      <c r="B207" s="2" t="s">
        <v>6</v>
      </c>
      <c r="C207" s="2"/>
      <c r="D207" s="2"/>
      <c r="E207" s="2"/>
      <c r="F207" s="2"/>
      <c r="G207" s="35">
        <v>0.02</v>
      </c>
      <c r="H207" s="2"/>
      <c r="I207" s="2"/>
      <c r="J207" s="2"/>
      <c r="L207" s="2"/>
      <c r="M207" s="2"/>
      <c r="N207" s="2"/>
      <c r="S207" s="1"/>
      <c r="T207" s="1"/>
      <c r="Y207" s="17">
        <f t="shared" si="0"/>
        <v>0.01</v>
      </c>
      <c r="AA207" s="18">
        <f t="shared" si="18"/>
        <v>-1.9999999999999983E-3</v>
      </c>
      <c r="AB207" s="18">
        <f t="shared" si="19"/>
        <v>-1.9999999999999983E-3</v>
      </c>
      <c r="AC207" s="18">
        <f t="shared" si="20"/>
        <v>-1.9999999999999983E-3</v>
      </c>
      <c r="AE207" s="18">
        <f t="shared" si="1"/>
        <v>2.3333333333333334E-2</v>
      </c>
      <c r="AF207" s="18">
        <f t="shared" si="2"/>
        <v>2.3333333333333334E-2</v>
      </c>
      <c r="AG207" s="18">
        <f t="shared" si="3"/>
        <v>2.3333333333333334E-2</v>
      </c>
      <c r="AI207" s="18">
        <f t="shared" si="4"/>
        <v>4.9999999999999996E-2</v>
      </c>
      <c r="AJ207" s="18">
        <f t="shared" si="5"/>
        <v>4.9999999999999996E-2</v>
      </c>
      <c r="AK207" s="18">
        <f t="shared" si="6"/>
        <v>4.9999999999999996E-2</v>
      </c>
      <c r="AM207" s="18">
        <f t="shared" si="7"/>
        <v>2.6666666666666661E-2</v>
      </c>
      <c r="AN207" s="18">
        <f t="shared" si="7"/>
        <v>2.6666666666666661E-2</v>
      </c>
      <c r="AO207" s="18">
        <f t="shared" si="7"/>
        <v>2.6666666666666661E-2</v>
      </c>
      <c r="AQ207" s="18">
        <f t="shared" si="8"/>
        <v>2.6666666666666661E-2</v>
      </c>
      <c r="AR207" s="18">
        <f t="shared" si="8"/>
        <v>2.6666666666666661E-2</v>
      </c>
      <c r="AS207" s="18">
        <f t="shared" si="8"/>
        <v>2.6666666666666661E-2</v>
      </c>
      <c r="AU207" s="17">
        <f t="shared" si="9"/>
        <v>2.6666666666666661E-2</v>
      </c>
      <c r="AV207" s="17">
        <f t="shared" si="9"/>
        <v>2.6666666666666661E-2</v>
      </c>
      <c r="AW207" s="17">
        <f t="shared" si="9"/>
        <v>2.6666666666666661E-2</v>
      </c>
      <c r="AY207" s="18">
        <f t="shared" si="10"/>
        <v>2.6666666666666665E-2</v>
      </c>
      <c r="AZ207" s="18">
        <f t="shared" si="11"/>
        <v>2.6666666666666665E-2</v>
      </c>
      <c r="BA207" s="18">
        <f t="shared" si="12"/>
        <v>2.6666666666666665E-2</v>
      </c>
      <c r="BC207" s="17">
        <f t="shared" si="16"/>
        <v>0.05</v>
      </c>
      <c r="BD207" s="17">
        <f t="shared" si="13"/>
        <v>0.05</v>
      </c>
      <c r="BE207" s="17">
        <f t="shared" si="14"/>
        <v>0.05</v>
      </c>
      <c r="BG207" s="18">
        <f t="shared" si="17"/>
        <v>2.6666666666666665E-2</v>
      </c>
      <c r="BH207" s="18">
        <f t="shared" si="15"/>
        <v>2.6666666666666665E-2</v>
      </c>
      <c r="BI207" s="18">
        <f t="shared" si="15"/>
        <v>2.6666666666666665E-2</v>
      </c>
    </row>
    <row r="208" spans="2:61" x14ac:dyDescent="0.25">
      <c r="S208" s="1"/>
      <c r="T208" s="1"/>
      <c r="Y208" s="39">
        <v>0</v>
      </c>
      <c r="AA208" s="39">
        <f t="shared" si="18"/>
        <v>0.02</v>
      </c>
      <c r="AB208" s="40">
        <f t="shared" si="19"/>
        <v>0.02</v>
      </c>
      <c r="AC208" s="40">
        <f t="shared" si="20"/>
        <v>0.02</v>
      </c>
      <c r="AE208" s="39">
        <f t="shared" si="1"/>
        <v>0.02</v>
      </c>
      <c r="AF208" s="39">
        <f t="shared" si="2"/>
        <v>0.02</v>
      </c>
      <c r="AG208" s="39">
        <f t="shared" si="3"/>
        <v>0.02</v>
      </c>
      <c r="AI208" s="39">
        <f t="shared" si="4"/>
        <v>0.04</v>
      </c>
      <c r="AJ208" s="39">
        <f t="shared" si="5"/>
        <v>0.04</v>
      </c>
      <c r="AK208" s="39">
        <f t="shared" si="6"/>
        <v>0.04</v>
      </c>
      <c r="AM208" s="41">
        <f>AI208-AE208</f>
        <v>0.02</v>
      </c>
      <c r="AN208" s="41">
        <f t="shared" si="7"/>
        <v>0.02</v>
      </c>
      <c r="AO208" s="41">
        <f t="shared" si="7"/>
        <v>0.02</v>
      </c>
      <c r="AQ208" s="41">
        <f>IF(AI208&gt;=0,AM208,-AE208)</f>
        <v>0.02</v>
      </c>
      <c r="AR208" s="41">
        <f>IF(AJ208&gt;=0,AN208,-AF208)</f>
        <v>0.02</v>
      </c>
      <c r="AS208" s="41">
        <f>IF(AK208&gt;=0,AO208,-AG208)</f>
        <v>0.02</v>
      </c>
      <c r="AU208" s="17">
        <f>AI208-AE208</f>
        <v>0.02</v>
      </c>
      <c r="AV208" s="17">
        <f t="shared" si="9"/>
        <v>0.02</v>
      </c>
      <c r="AW208" s="17">
        <f t="shared" si="9"/>
        <v>0.02</v>
      </c>
      <c r="AY208" s="41">
        <f t="shared" si="10"/>
        <v>0.02</v>
      </c>
      <c r="AZ208" s="41">
        <f t="shared" si="11"/>
        <v>0.02</v>
      </c>
      <c r="BA208" s="41">
        <f t="shared" si="12"/>
        <v>0.02</v>
      </c>
      <c r="BC208" s="17">
        <f t="shared" si="16"/>
        <v>0.04</v>
      </c>
      <c r="BD208" s="17">
        <f t="shared" si="13"/>
        <v>0.04</v>
      </c>
      <c r="BE208" s="17">
        <f t="shared" si="14"/>
        <v>0.04</v>
      </c>
      <c r="BG208" s="41">
        <f t="shared" si="17"/>
        <v>0.02</v>
      </c>
      <c r="BH208" s="41">
        <f t="shared" si="15"/>
        <v>0.02</v>
      </c>
      <c r="BI208" s="41">
        <f t="shared" si="15"/>
        <v>0.02</v>
      </c>
    </row>
    <row r="209" spans="2:61" x14ac:dyDescent="0.25">
      <c r="S209" s="1"/>
      <c r="T209" s="1"/>
      <c r="Y209" s="17">
        <f t="shared" ref="Y209:Y220" si="21">Y208-$Z$223</f>
        <v>-0.01</v>
      </c>
      <c r="AA209" s="18">
        <f t="shared" si="18"/>
        <v>4.1999999999999996E-2</v>
      </c>
      <c r="AB209" s="18">
        <f t="shared" si="19"/>
        <v>4.1999999999999996E-2</v>
      </c>
      <c r="AC209" s="18">
        <f t="shared" si="20"/>
        <v>4.1999999999999996E-2</v>
      </c>
      <c r="AE209" s="18">
        <f t="shared" si="1"/>
        <v>1.6666666666666666E-2</v>
      </c>
      <c r="AF209" s="18">
        <f t="shared" si="2"/>
        <v>1.6666666666666666E-2</v>
      </c>
      <c r="AG209" s="18">
        <f t="shared" si="3"/>
        <v>1.6666666666666666E-2</v>
      </c>
      <c r="AI209" s="18">
        <f t="shared" si="4"/>
        <v>3.0000000000000002E-2</v>
      </c>
      <c r="AJ209" s="18">
        <f t="shared" si="5"/>
        <v>3.0000000000000002E-2</v>
      </c>
      <c r="AK209" s="18">
        <f t="shared" si="6"/>
        <v>3.0000000000000002E-2</v>
      </c>
      <c r="AM209" s="18">
        <f t="shared" ref="AM209:AO220" si="22">AI209-AE209</f>
        <v>1.3333333333333336E-2</v>
      </c>
      <c r="AN209" s="18">
        <f t="shared" si="7"/>
        <v>1.3333333333333336E-2</v>
      </c>
      <c r="AO209" s="18">
        <f t="shared" si="7"/>
        <v>1.3333333333333336E-2</v>
      </c>
      <c r="AQ209" s="18">
        <f t="shared" ref="AQ209:AS220" si="23">IF(AI209&gt;=0,AM209,-AE209)</f>
        <v>1.3333333333333336E-2</v>
      </c>
      <c r="AR209" s="18">
        <f t="shared" si="23"/>
        <v>1.3333333333333336E-2</v>
      </c>
      <c r="AS209" s="18">
        <f t="shared" si="23"/>
        <v>1.3333333333333336E-2</v>
      </c>
      <c r="AU209" s="17">
        <f t="shared" ref="AU209:AW220" si="24">AI209-AE209</f>
        <v>1.3333333333333336E-2</v>
      </c>
      <c r="AV209" s="17">
        <f t="shared" si="9"/>
        <v>1.3333333333333336E-2</v>
      </c>
      <c r="AW209" s="17">
        <f t="shared" si="9"/>
        <v>1.3333333333333336E-2</v>
      </c>
      <c r="AY209" s="18">
        <f t="shared" si="10"/>
        <v>1.3333333333333334E-2</v>
      </c>
      <c r="AZ209" s="18">
        <f t="shared" si="11"/>
        <v>1.3333333333333334E-2</v>
      </c>
      <c r="BA209" s="18">
        <f t="shared" si="12"/>
        <v>1.3333333333333334E-2</v>
      </c>
      <c r="BC209" s="17">
        <f t="shared" si="16"/>
        <v>0.03</v>
      </c>
      <c r="BD209" s="17">
        <f t="shared" si="13"/>
        <v>0.03</v>
      </c>
      <c r="BE209" s="17">
        <f t="shared" si="14"/>
        <v>0.03</v>
      </c>
      <c r="BG209" s="18">
        <f t="shared" si="17"/>
        <v>1.3333333333333334E-2</v>
      </c>
      <c r="BH209" s="18">
        <f t="shared" si="15"/>
        <v>1.3333333333333334E-2</v>
      </c>
      <c r="BI209" s="18">
        <f t="shared" si="15"/>
        <v>1.3333333333333334E-2</v>
      </c>
    </row>
    <row r="210" spans="2:61" x14ac:dyDescent="0.25">
      <c r="S210" s="1"/>
      <c r="T210" s="1"/>
      <c r="Y210" s="17">
        <f t="shared" si="21"/>
        <v>-0.02</v>
      </c>
      <c r="AA210" s="18">
        <f t="shared" si="18"/>
        <v>6.4000000000000001E-2</v>
      </c>
      <c r="AB210" s="18">
        <f t="shared" si="19"/>
        <v>6.4000000000000001E-2</v>
      </c>
      <c r="AC210" s="18">
        <f t="shared" si="20"/>
        <v>6.4000000000000001E-2</v>
      </c>
      <c r="AE210" s="18">
        <f t="shared" si="1"/>
        <v>1.3333333333333334E-2</v>
      </c>
      <c r="AF210" s="18">
        <f t="shared" si="2"/>
        <v>1.3333333333333334E-2</v>
      </c>
      <c r="AG210" s="18">
        <f t="shared" si="3"/>
        <v>1.3333333333333334E-2</v>
      </c>
      <c r="AI210" s="18">
        <f t="shared" si="4"/>
        <v>2.0000000000000004E-2</v>
      </c>
      <c r="AJ210" s="18">
        <f t="shared" si="5"/>
        <v>2.0000000000000004E-2</v>
      </c>
      <c r="AK210" s="18">
        <f t="shared" si="6"/>
        <v>2.0000000000000004E-2</v>
      </c>
      <c r="AM210" s="18">
        <f t="shared" si="22"/>
        <v>6.6666666666666697E-3</v>
      </c>
      <c r="AN210" s="18">
        <f t="shared" si="7"/>
        <v>6.6666666666666697E-3</v>
      </c>
      <c r="AO210" s="18">
        <f t="shared" si="7"/>
        <v>6.6666666666666697E-3</v>
      </c>
      <c r="AQ210" s="18">
        <f t="shared" si="23"/>
        <v>6.6666666666666697E-3</v>
      </c>
      <c r="AR210" s="18">
        <f t="shared" si="23"/>
        <v>6.6666666666666697E-3</v>
      </c>
      <c r="AS210" s="18">
        <f t="shared" si="23"/>
        <v>6.6666666666666697E-3</v>
      </c>
      <c r="AU210" s="17">
        <f t="shared" si="24"/>
        <v>6.6666666666666697E-3</v>
      </c>
      <c r="AV210" s="17">
        <f t="shared" si="9"/>
        <v>6.6666666666666697E-3</v>
      </c>
      <c r="AW210" s="17">
        <f t="shared" si="9"/>
        <v>6.6666666666666697E-3</v>
      </c>
      <c r="AY210" s="18">
        <f t="shared" si="10"/>
        <v>6.666666666666668E-3</v>
      </c>
      <c r="AZ210" s="18">
        <f t="shared" si="11"/>
        <v>6.666666666666668E-3</v>
      </c>
      <c r="BA210" s="18">
        <f t="shared" si="12"/>
        <v>6.666666666666668E-3</v>
      </c>
      <c r="BC210" s="17">
        <f t="shared" si="16"/>
        <v>2.0000000000000004E-2</v>
      </c>
      <c r="BD210" s="17">
        <f t="shared" si="13"/>
        <v>2.0000000000000004E-2</v>
      </c>
      <c r="BE210" s="17">
        <f t="shared" si="14"/>
        <v>2.0000000000000004E-2</v>
      </c>
      <c r="BG210" s="18">
        <f t="shared" si="17"/>
        <v>6.666666666666668E-3</v>
      </c>
      <c r="BH210" s="18">
        <f t="shared" si="15"/>
        <v>6.666666666666668E-3</v>
      </c>
      <c r="BI210" s="18">
        <f t="shared" si="15"/>
        <v>6.666666666666668E-3</v>
      </c>
    </row>
    <row r="211" spans="2:61" x14ac:dyDescent="0.25">
      <c r="S211" s="1"/>
      <c r="T211" s="1"/>
      <c r="Y211" s="17">
        <f t="shared" si="21"/>
        <v>-0.03</v>
      </c>
      <c r="AA211" s="18">
        <f t="shared" si="18"/>
        <v>8.5999999999999993E-2</v>
      </c>
      <c r="AB211" s="18">
        <f t="shared" si="19"/>
        <v>8.5999999999999993E-2</v>
      </c>
      <c r="AC211" s="18">
        <f t="shared" si="20"/>
        <v>8.5999999999999993E-2</v>
      </c>
      <c r="AE211" s="18">
        <f t="shared" si="1"/>
        <v>1.0000000000000002E-2</v>
      </c>
      <c r="AF211" s="18">
        <f t="shared" si="2"/>
        <v>1.0000000000000002E-2</v>
      </c>
      <c r="AG211" s="18">
        <f t="shared" si="3"/>
        <v>1.0000000000000002E-2</v>
      </c>
      <c r="AI211" s="18">
        <f t="shared" si="4"/>
        <v>1.0000000000000002E-2</v>
      </c>
      <c r="AJ211" s="18">
        <f t="shared" si="5"/>
        <v>1.0000000000000002E-2</v>
      </c>
      <c r="AK211" s="18">
        <f t="shared" si="6"/>
        <v>1.0000000000000002E-2</v>
      </c>
      <c r="AM211" s="18">
        <f t="shared" si="22"/>
        <v>0</v>
      </c>
      <c r="AN211" s="18">
        <f t="shared" si="7"/>
        <v>0</v>
      </c>
      <c r="AO211" s="18">
        <f t="shared" si="7"/>
        <v>0</v>
      </c>
      <c r="AQ211" s="18">
        <f t="shared" si="23"/>
        <v>0</v>
      </c>
      <c r="AR211" s="18">
        <f t="shared" si="23"/>
        <v>0</v>
      </c>
      <c r="AS211" s="18">
        <f t="shared" si="23"/>
        <v>0</v>
      </c>
      <c r="AU211" s="17">
        <f t="shared" si="24"/>
        <v>0</v>
      </c>
      <c r="AV211" s="17">
        <f t="shared" si="9"/>
        <v>0</v>
      </c>
      <c r="AW211" s="17">
        <f t="shared" si="9"/>
        <v>0</v>
      </c>
      <c r="AY211" s="18">
        <f t="shared" si="10"/>
        <v>3.4694469519536142E-18</v>
      </c>
      <c r="AZ211" s="18">
        <f t="shared" si="11"/>
        <v>3.4694469519536142E-18</v>
      </c>
      <c r="BA211" s="18">
        <f t="shared" si="12"/>
        <v>3.4694469519536142E-18</v>
      </c>
      <c r="BC211" s="17">
        <f t="shared" si="16"/>
        <v>1.0000000000000005E-2</v>
      </c>
      <c r="BD211" s="17">
        <f t="shared" si="13"/>
        <v>1.0000000000000005E-2</v>
      </c>
      <c r="BE211" s="17">
        <f t="shared" si="14"/>
        <v>1.0000000000000005E-2</v>
      </c>
      <c r="BG211" s="18">
        <f t="shared" si="17"/>
        <v>3.4694469519536142E-18</v>
      </c>
      <c r="BH211" s="18">
        <f t="shared" si="15"/>
        <v>3.4694469519536142E-18</v>
      </c>
      <c r="BI211" s="18">
        <f t="shared" si="15"/>
        <v>3.4694469519536142E-18</v>
      </c>
    </row>
    <row r="212" spans="2:61" x14ac:dyDescent="0.25">
      <c r="S212" s="1"/>
      <c r="T212" s="1"/>
      <c r="Y212" s="17">
        <f t="shared" si="21"/>
        <v>-0.04</v>
      </c>
      <c r="AA212" s="18">
        <f t="shared" si="18"/>
        <v>0.108</v>
      </c>
      <c r="AB212" s="18">
        <f t="shared" si="19"/>
        <v>0.108</v>
      </c>
      <c r="AC212" s="18">
        <f t="shared" si="20"/>
        <v>0.108</v>
      </c>
      <c r="AE212" s="18">
        <f t="shared" si="1"/>
        <v>6.666666666666668E-3</v>
      </c>
      <c r="AF212" s="18">
        <f t="shared" si="2"/>
        <v>6.666666666666668E-3</v>
      </c>
      <c r="AG212" s="18">
        <f t="shared" si="3"/>
        <v>6.666666666666668E-3</v>
      </c>
      <c r="AI212" s="18">
        <f t="shared" si="4"/>
        <v>3.4694469519536142E-18</v>
      </c>
      <c r="AJ212" s="18">
        <f t="shared" si="5"/>
        <v>3.4694469519536142E-18</v>
      </c>
      <c r="AK212" s="18">
        <f t="shared" si="6"/>
        <v>3.4694469519536142E-18</v>
      </c>
      <c r="AM212" s="18">
        <f t="shared" si="22"/>
        <v>-6.6666666666666645E-3</v>
      </c>
      <c r="AN212" s="18">
        <f t="shared" si="22"/>
        <v>-6.6666666666666645E-3</v>
      </c>
      <c r="AO212" s="18">
        <f t="shared" si="22"/>
        <v>-6.6666666666666645E-3</v>
      </c>
      <c r="AQ212" s="18">
        <f t="shared" si="23"/>
        <v>-6.6666666666666645E-3</v>
      </c>
      <c r="AR212" s="18">
        <f t="shared" si="23"/>
        <v>-6.6666666666666645E-3</v>
      </c>
      <c r="AS212" s="18">
        <f t="shared" si="23"/>
        <v>-6.6666666666666645E-3</v>
      </c>
      <c r="AU212" s="17">
        <f t="shared" si="24"/>
        <v>-6.6666666666666645E-3</v>
      </c>
      <c r="AV212" s="17">
        <f t="shared" si="24"/>
        <v>-6.6666666666666645E-3</v>
      </c>
      <c r="AW212" s="17">
        <f t="shared" si="24"/>
        <v>-6.6666666666666645E-3</v>
      </c>
      <c r="AY212" s="18">
        <f t="shared" si="10"/>
        <v>-6.6666666666666645E-3</v>
      </c>
      <c r="AZ212" s="18">
        <f t="shared" si="11"/>
        <v>-6.6666666666666645E-3</v>
      </c>
      <c r="BA212" s="18">
        <f t="shared" si="12"/>
        <v>-6.6666666666666645E-3</v>
      </c>
      <c r="BC212" s="17">
        <f t="shared" si="16"/>
        <v>0</v>
      </c>
      <c r="BD212" s="17">
        <f t="shared" si="13"/>
        <v>0</v>
      </c>
      <c r="BE212" s="17">
        <f t="shared" si="14"/>
        <v>0</v>
      </c>
      <c r="BG212" s="18">
        <f t="shared" si="17"/>
        <v>-6.6666666666666645E-3</v>
      </c>
      <c r="BH212" s="18">
        <f t="shared" ref="BH212:BH220" si="25">IF(BD212&gt;=0,AZ212,-AF212)</f>
        <v>-6.6666666666666645E-3</v>
      </c>
      <c r="BI212" s="18">
        <f t="shared" ref="BI212:BI220" si="26">IF(BE212&gt;=0,BA212,-AG212)</f>
        <v>-6.6666666666666645E-3</v>
      </c>
    </row>
    <row r="213" spans="2:61" x14ac:dyDescent="0.25">
      <c r="S213" s="1"/>
      <c r="T213" s="1"/>
      <c r="Y213" s="17">
        <f t="shared" si="21"/>
        <v>-0.05</v>
      </c>
      <c r="AA213" s="18">
        <f t="shared" si="18"/>
        <v>0.12999999999999998</v>
      </c>
      <c r="AB213" s="18">
        <f t="shared" si="19"/>
        <v>0.12999999999999998</v>
      </c>
      <c r="AC213" s="18">
        <f t="shared" si="20"/>
        <v>0.12999999999999998</v>
      </c>
      <c r="AE213" s="18">
        <f t="shared" si="1"/>
        <v>3.333333333333334E-3</v>
      </c>
      <c r="AF213" s="18">
        <f t="shared" si="2"/>
        <v>3.333333333333334E-3</v>
      </c>
      <c r="AG213" s="18">
        <f t="shared" si="3"/>
        <v>3.333333333333334E-3</v>
      </c>
      <c r="AI213" s="18">
        <f t="shared" si="4"/>
        <v>-1.0000000000000002E-2</v>
      </c>
      <c r="AJ213" s="18">
        <f t="shared" si="5"/>
        <v>-1.0000000000000002E-2</v>
      </c>
      <c r="AK213" s="18">
        <f t="shared" si="6"/>
        <v>-1.0000000000000002E-2</v>
      </c>
      <c r="AM213" s="18">
        <f t="shared" si="22"/>
        <v>-1.3333333333333336E-2</v>
      </c>
      <c r="AN213" s="18">
        <f t="shared" si="22"/>
        <v>-1.3333333333333336E-2</v>
      </c>
      <c r="AO213" s="18">
        <f t="shared" si="22"/>
        <v>-1.3333333333333336E-2</v>
      </c>
      <c r="AQ213" s="18">
        <f t="shared" si="23"/>
        <v>-3.333333333333334E-3</v>
      </c>
      <c r="AR213" s="18">
        <f t="shared" si="23"/>
        <v>-3.333333333333334E-3</v>
      </c>
      <c r="AS213" s="18">
        <f t="shared" si="23"/>
        <v>-3.333333333333334E-3</v>
      </c>
      <c r="AU213" s="17">
        <f t="shared" si="24"/>
        <v>-1.3333333333333336E-2</v>
      </c>
      <c r="AV213" s="17">
        <f t="shared" si="24"/>
        <v>-1.3333333333333336E-2</v>
      </c>
      <c r="AW213" s="17">
        <f t="shared" si="24"/>
        <v>-1.3333333333333336E-2</v>
      </c>
      <c r="AY213" s="18">
        <f t="shared" si="10"/>
        <v>-1.3333333333333332E-2</v>
      </c>
      <c r="AZ213" s="18">
        <f t="shared" si="11"/>
        <v>-1.3333333333333332E-2</v>
      </c>
      <c r="BA213" s="18">
        <f t="shared" si="12"/>
        <v>-1.3333333333333332E-2</v>
      </c>
      <c r="BC213" s="17">
        <f t="shared" si="16"/>
        <v>-9.9999999999999985E-3</v>
      </c>
      <c r="BD213" s="17">
        <f t="shared" si="13"/>
        <v>-9.9999999999999985E-3</v>
      </c>
      <c r="BE213" s="17">
        <f t="shared" si="14"/>
        <v>-9.9999999999999985E-3</v>
      </c>
      <c r="BG213" s="18">
        <f t="shared" si="17"/>
        <v>-3.333333333333334E-3</v>
      </c>
      <c r="BH213" s="18">
        <f t="shared" si="25"/>
        <v>-3.333333333333334E-3</v>
      </c>
      <c r="BI213" s="18">
        <f t="shared" si="26"/>
        <v>-3.333333333333334E-3</v>
      </c>
    </row>
    <row r="214" spans="2:61" x14ac:dyDescent="0.25">
      <c r="S214" s="1"/>
      <c r="T214" s="1"/>
      <c r="Y214" s="17">
        <f t="shared" si="21"/>
        <v>-6.0000000000000005E-2</v>
      </c>
      <c r="AA214" s="18">
        <f t="shared" si="18"/>
        <v>0.152</v>
      </c>
      <c r="AB214" s="18">
        <f t="shared" si="19"/>
        <v>0.152</v>
      </c>
      <c r="AC214" s="18">
        <f t="shared" si="20"/>
        <v>0.152</v>
      </c>
      <c r="AE214" s="18">
        <f t="shared" si="1"/>
        <v>0</v>
      </c>
      <c r="AF214" s="18">
        <f t="shared" si="2"/>
        <v>0</v>
      </c>
      <c r="AG214" s="18">
        <f t="shared" si="3"/>
        <v>0</v>
      </c>
      <c r="AI214" s="18">
        <f t="shared" si="4"/>
        <v>-0.02</v>
      </c>
      <c r="AJ214" s="18">
        <f t="shared" si="5"/>
        <v>-0.02</v>
      </c>
      <c r="AK214" s="18">
        <f t="shared" si="6"/>
        <v>-0.02</v>
      </c>
      <c r="AM214" s="18">
        <f t="shared" si="22"/>
        <v>-0.02</v>
      </c>
      <c r="AN214" s="18">
        <f t="shared" si="22"/>
        <v>-0.02</v>
      </c>
      <c r="AO214" s="18">
        <f t="shared" si="22"/>
        <v>-0.02</v>
      </c>
      <c r="AQ214" s="18">
        <f t="shared" si="23"/>
        <v>0</v>
      </c>
      <c r="AR214" s="18">
        <f t="shared" si="23"/>
        <v>0</v>
      </c>
      <c r="AS214" s="18">
        <f t="shared" si="23"/>
        <v>0</v>
      </c>
      <c r="AU214" s="17">
        <f t="shared" si="24"/>
        <v>-0.02</v>
      </c>
      <c r="AV214" s="17">
        <f t="shared" si="24"/>
        <v>-0.02</v>
      </c>
      <c r="AW214" s="17">
        <f t="shared" si="24"/>
        <v>-0.02</v>
      </c>
      <c r="AY214" s="18">
        <f t="shared" si="10"/>
        <v>-0.02</v>
      </c>
      <c r="AZ214" s="18">
        <f t="shared" si="11"/>
        <v>-0.02</v>
      </c>
      <c r="BA214" s="18">
        <f t="shared" si="12"/>
        <v>-0.02</v>
      </c>
      <c r="BC214" s="17">
        <f t="shared" si="16"/>
        <v>-0.02</v>
      </c>
      <c r="BD214" s="17">
        <f t="shared" si="13"/>
        <v>-0.02</v>
      </c>
      <c r="BE214" s="17">
        <f t="shared" si="14"/>
        <v>-0.02</v>
      </c>
      <c r="BG214" s="18">
        <f t="shared" si="17"/>
        <v>0</v>
      </c>
      <c r="BH214" s="18">
        <f t="shared" si="25"/>
        <v>0</v>
      </c>
      <c r="BI214" s="18">
        <f t="shared" si="26"/>
        <v>0</v>
      </c>
    </row>
    <row r="215" spans="2:61" x14ac:dyDescent="0.25">
      <c r="S215" s="1"/>
      <c r="T215" s="1"/>
      <c r="Y215" s="17">
        <f t="shared" si="21"/>
        <v>-7.0000000000000007E-2</v>
      </c>
      <c r="AA215" s="18">
        <f t="shared" si="18"/>
        <v>0.17399999999999999</v>
      </c>
      <c r="AB215" s="18">
        <f t="shared" si="19"/>
        <v>0.17399999999999999</v>
      </c>
      <c r="AC215" s="18">
        <f t="shared" si="20"/>
        <v>0.17399999999999999</v>
      </c>
      <c r="AE215" s="18">
        <f t="shared" si="1"/>
        <v>-3.333333333333334E-3</v>
      </c>
      <c r="AF215" s="18">
        <f t="shared" si="2"/>
        <v>-3.333333333333334E-3</v>
      </c>
      <c r="AG215" s="18">
        <f t="shared" si="3"/>
        <v>-3.333333333333334E-3</v>
      </c>
      <c r="AI215" s="18">
        <f t="shared" si="4"/>
        <v>-3.0000000000000006E-2</v>
      </c>
      <c r="AJ215" s="18">
        <f t="shared" si="5"/>
        <v>-3.0000000000000006E-2</v>
      </c>
      <c r="AK215" s="18">
        <f t="shared" si="6"/>
        <v>-3.0000000000000006E-2</v>
      </c>
      <c r="AM215" s="18">
        <f t="shared" si="22"/>
        <v>-2.6666666666666672E-2</v>
      </c>
      <c r="AN215" s="18">
        <f t="shared" si="22"/>
        <v>-2.6666666666666672E-2</v>
      </c>
      <c r="AO215" s="18">
        <f t="shared" si="22"/>
        <v>-2.6666666666666672E-2</v>
      </c>
      <c r="AQ215" s="18">
        <f t="shared" si="23"/>
        <v>3.333333333333334E-3</v>
      </c>
      <c r="AR215" s="18">
        <f t="shared" si="23"/>
        <v>3.333333333333334E-3</v>
      </c>
      <c r="AS215" s="18">
        <f t="shared" si="23"/>
        <v>3.333333333333334E-3</v>
      </c>
      <c r="AU215" s="17">
        <f t="shared" si="24"/>
        <v>-2.6666666666666672E-2</v>
      </c>
      <c r="AV215" s="17">
        <f t="shared" si="24"/>
        <v>-2.6666666666666672E-2</v>
      </c>
      <c r="AW215" s="17">
        <f t="shared" si="24"/>
        <v>-2.6666666666666672E-2</v>
      </c>
      <c r="AY215" s="18">
        <f t="shared" si="10"/>
        <v>-2.6666666666666668E-2</v>
      </c>
      <c r="AZ215" s="18">
        <f t="shared" si="11"/>
        <v>-2.6666666666666668E-2</v>
      </c>
      <c r="BA215" s="18">
        <f t="shared" si="12"/>
        <v>-2.6666666666666668E-2</v>
      </c>
      <c r="BC215" s="17">
        <f t="shared" si="16"/>
        <v>-3.0000000000000002E-2</v>
      </c>
      <c r="BD215" s="17">
        <f t="shared" si="13"/>
        <v>-3.0000000000000002E-2</v>
      </c>
      <c r="BE215" s="17">
        <f t="shared" si="14"/>
        <v>-3.0000000000000002E-2</v>
      </c>
      <c r="BG215" s="18">
        <f t="shared" si="17"/>
        <v>3.333333333333334E-3</v>
      </c>
      <c r="BH215" s="18">
        <f t="shared" si="25"/>
        <v>3.333333333333334E-3</v>
      </c>
      <c r="BI215" s="18">
        <f t="shared" si="26"/>
        <v>3.333333333333334E-3</v>
      </c>
    </row>
    <row r="216" spans="2:61" x14ac:dyDescent="0.25">
      <c r="S216" s="1"/>
      <c r="T216" s="1"/>
      <c r="Y216" s="17">
        <f t="shared" si="21"/>
        <v>-0.08</v>
      </c>
      <c r="AA216" s="18">
        <f t="shared" si="18"/>
        <v>0.19599999999999998</v>
      </c>
      <c r="AB216" s="18">
        <f t="shared" si="19"/>
        <v>0.19599999999999998</v>
      </c>
      <c r="AC216" s="18">
        <f t="shared" si="20"/>
        <v>0.19599999999999998</v>
      </c>
      <c r="AE216" s="18">
        <f t="shared" si="1"/>
        <v>-6.6666666666666645E-3</v>
      </c>
      <c r="AF216" s="18">
        <f t="shared" si="2"/>
        <v>-6.6666666666666645E-3</v>
      </c>
      <c r="AG216" s="18">
        <f t="shared" si="3"/>
        <v>-6.6666666666666645E-3</v>
      </c>
      <c r="AI216" s="18">
        <f t="shared" si="4"/>
        <v>-3.9999999999999994E-2</v>
      </c>
      <c r="AJ216" s="18">
        <f t="shared" si="5"/>
        <v>-3.9999999999999994E-2</v>
      </c>
      <c r="AK216" s="18">
        <f t="shared" si="6"/>
        <v>-3.9999999999999994E-2</v>
      </c>
      <c r="AM216" s="18">
        <f t="shared" si="22"/>
        <v>-3.3333333333333326E-2</v>
      </c>
      <c r="AN216" s="18">
        <f t="shared" si="22"/>
        <v>-3.3333333333333326E-2</v>
      </c>
      <c r="AO216" s="18">
        <f t="shared" si="22"/>
        <v>-3.3333333333333326E-2</v>
      </c>
      <c r="AQ216" s="18">
        <f t="shared" si="23"/>
        <v>6.6666666666666645E-3</v>
      </c>
      <c r="AR216" s="18">
        <f t="shared" si="23"/>
        <v>6.6666666666666645E-3</v>
      </c>
      <c r="AS216" s="18">
        <f t="shared" si="23"/>
        <v>6.6666666666666645E-3</v>
      </c>
      <c r="AU216" s="17">
        <f t="shared" si="24"/>
        <v>-3.3333333333333326E-2</v>
      </c>
      <c r="AV216" s="17">
        <f t="shared" si="24"/>
        <v>-3.3333333333333326E-2</v>
      </c>
      <c r="AW216" s="17">
        <f t="shared" si="24"/>
        <v>-3.3333333333333326E-2</v>
      </c>
      <c r="AY216" s="18">
        <f t="shared" si="10"/>
        <v>-3.3333333333333326E-2</v>
      </c>
      <c r="AZ216" s="18">
        <f t="shared" si="11"/>
        <v>-3.3333333333333326E-2</v>
      </c>
      <c r="BA216" s="18">
        <f t="shared" si="12"/>
        <v>-3.3333333333333326E-2</v>
      </c>
      <c r="BC216" s="17">
        <f t="shared" si="16"/>
        <v>-3.9999999999999994E-2</v>
      </c>
      <c r="BD216" s="17">
        <f t="shared" si="13"/>
        <v>-3.9999999999999994E-2</v>
      </c>
      <c r="BE216" s="17">
        <f t="shared" si="14"/>
        <v>-3.9999999999999994E-2</v>
      </c>
      <c r="BG216" s="18">
        <f t="shared" si="17"/>
        <v>6.6666666666666645E-3</v>
      </c>
      <c r="BH216" s="18">
        <f t="shared" si="25"/>
        <v>6.6666666666666645E-3</v>
      </c>
      <c r="BI216" s="18">
        <f t="shared" si="26"/>
        <v>6.6666666666666645E-3</v>
      </c>
    </row>
    <row r="217" spans="2:61" x14ac:dyDescent="0.25">
      <c r="B217" s="31"/>
      <c r="C217" s="31"/>
      <c r="D217" s="31"/>
      <c r="E217" s="31"/>
      <c r="F217" s="31"/>
      <c r="G217" s="31"/>
      <c r="H217" s="31"/>
      <c r="I217" s="31"/>
      <c r="J217" s="31"/>
      <c r="L217" s="31"/>
      <c r="M217" s="31"/>
      <c r="N217" s="31"/>
      <c r="O217" s="31"/>
      <c r="P217" s="31"/>
      <c r="Q217" s="31"/>
      <c r="R217" s="31"/>
      <c r="S217" s="31"/>
      <c r="T217" s="31"/>
      <c r="Y217" s="17">
        <f t="shared" si="21"/>
        <v>-0.09</v>
      </c>
      <c r="AA217" s="18">
        <f t="shared" si="18"/>
        <v>0.21799999999999997</v>
      </c>
      <c r="AB217" s="18">
        <f t="shared" si="19"/>
        <v>0.21799999999999997</v>
      </c>
      <c r="AC217" s="18">
        <f t="shared" si="20"/>
        <v>0.21799999999999997</v>
      </c>
      <c r="AE217" s="18">
        <f t="shared" si="1"/>
        <v>-9.9999999999999985E-3</v>
      </c>
      <c r="AF217" s="18">
        <f t="shared" si="2"/>
        <v>-9.9999999999999985E-3</v>
      </c>
      <c r="AG217" s="18">
        <f t="shared" si="3"/>
        <v>-9.9999999999999985E-3</v>
      </c>
      <c r="AI217" s="18">
        <f t="shared" si="4"/>
        <v>-4.9999999999999996E-2</v>
      </c>
      <c r="AJ217" s="18">
        <f t="shared" si="5"/>
        <v>-4.9999999999999996E-2</v>
      </c>
      <c r="AK217" s="18">
        <f t="shared" si="6"/>
        <v>-4.9999999999999996E-2</v>
      </c>
      <c r="AM217" s="18">
        <f t="shared" si="22"/>
        <v>-3.9999999999999994E-2</v>
      </c>
      <c r="AN217" s="18">
        <f t="shared" si="22"/>
        <v>-3.9999999999999994E-2</v>
      </c>
      <c r="AO217" s="18">
        <f t="shared" si="22"/>
        <v>-3.9999999999999994E-2</v>
      </c>
      <c r="AQ217" s="18">
        <f t="shared" si="23"/>
        <v>9.9999999999999985E-3</v>
      </c>
      <c r="AR217" s="18">
        <f t="shared" si="23"/>
        <v>9.9999999999999985E-3</v>
      </c>
      <c r="AS217" s="18">
        <f t="shared" si="23"/>
        <v>9.9999999999999985E-3</v>
      </c>
      <c r="AU217" s="17">
        <f t="shared" si="24"/>
        <v>-3.9999999999999994E-2</v>
      </c>
      <c r="AV217" s="17">
        <f t="shared" si="24"/>
        <v>-3.9999999999999994E-2</v>
      </c>
      <c r="AW217" s="17">
        <f t="shared" si="24"/>
        <v>-3.9999999999999994E-2</v>
      </c>
      <c r="AY217" s="18">
        <f t="shared" si="10"/>
        <v>-3.9999999999999994E-2</v>
      </c>
      <c r="AZ217" s="18">
        <f t="shared" si="11"/>
        <v>-3.9999999999999994E-2</v>
      </c>
      <c r="BA217" s="18">
        <f t="shared" si="12"/>
        <v>-3.9999999999999994E-2</v>
      </c>
      <c r="BC217" s="17">
        <f t="shared" si="16"/>
        <v>-4.9999999999999989E-2</v>
      </c>
      <c r="BD217" s="17">
        <f t="shared" si="13"/>
        <v>-4.9999999999999989E-2</v>
      </c>
      <c r="BE217" s="17">
        <f t="shared" si="14"/>
        <v>-4.9999999999999989E-2</v>
      </c>
      <c r="BG217" s="18">
        <f t="shared" si="17"/>
        <v>9.9999999999999985E-3</v>
      </c>
      <c r="BH217" s="18">
        <f t="shared" si="25"/>
        <v>9.9999999999999985E-3</v>
      </c>
      <c r="BI217" s="18">
        <f t="shared" si="26"/>
        <v>9.9999999999999985E-3</v>
      </c>
    </row>
    <row r="218" spans="2:61" x14ac:dyDescent="0.25">
      <c r="S218" s="1"/>
      <c r="T218" s="1"/>
      <c r="Y218" s="17">
        <f t="shared" si="21"/>
        <v>-9.9999999999999992E-2</v>
      </c>
      <c r="AA218" s="18">
        <f t="shared" si="18"/>
        <v>0.23999999999999994</v>
      </c>
      <c r="AB218" s="18">
        <f t="shared" si="19"/>
        <v>0.23999999999999994</v>
      </c>
      <c r="AC218" s="18">
        <f t="shared" si="20"/>
        <v>0.23999999999999994</v>
      </c>
      <c r="AE218" s="18">
        <f t="shared" si="1"/>
        <v>-1.3333333333333326E-2</v>
      </c>
      <c r="AF218" s="18">
        <f t="shared" si="2"/>
        <v>-1.3333333333333326E-2</v>
      </c>
      <c r="AG218" s="18">
        <f t="shared" si="3"/>
        <v>-1.3333333333333326E-2</v>
      </c>
      <c r="AI218" s="18">
        <f t="shared" si="4"/>
        <v>-5.9999999999999984E-2</v>
      </c>
      <c r="AJ218" s="18">
        <f t="shared" si="5"/>
        <v>-5.9999999999999984E-2</v>
      </c>
      <c r="AK218" s="18">
        <f t="shared" si="6"/>
        <v>-5.9999999999999984E-2</v>
      </c>
      <c r="AM218" s="18">
        <f t="shared" si="22"/>
        <v>-4.6666666666666662E-2</v>
      </c>
      <c r="AN218" s="18">
        <f t="shared" si="22"/>
        <v>-4.6666666666666662E-2</v>
      </c>
      <c r="AO218" s="18">
        <f t="shared" si="22"/>
        <v>-4.6666666666666662E-2</v>
      </c>
      <c r="AQ218" s="18">
        <f t="shared" si="23"/>
        <v>1.3333333333333326E-2</v>
      </c>
      <c r="AR218" s="18">
        <f t="shared" si="23"/>
        <v>1.3333333333333326E-2</v>
      </c>
      <c r="AS218" s="18">
        <f t="shared" si="23"/>
        <v>1.3333333333333326E-2</v>
      </c>
      <c r="AU218" s="17">
        <f t="shared" si="24"/>
        <v>-4.6666666666666662E-2</v>
      </c>
      <c r="AV218" s="17">
        <f t="shared" si="24"/>
        <v>-4.6666666666666662E-2</v>
      </c>
      <c r="AW218" s="17">
        <f t="shared" si="24"/>
        <v>-4.6666666666666662E-2</v>
      </c>
      <c r="AY218" s="18">
        <f t="shared" si="10"/>
        <v>-4.6666666666666648E-2</v>
      </c>
      <c r="AZ218" s="18">
        <f t="shared" si="11"/>
        <v>-4.6666666666666648E-2</v>
      </c>
      <c r="BA218" s="18">
        <f t="shared" si="12"/>
        <v>-4.6666666666666648E-2</v>
      </c>
      <c r="BC218" s="17">
        <f t="shared" si="16"/>
        <v>-5.999999999999997E-2</v>
      </c>
      <c r="BD218" s="17">
        <f t="shared" si="13"/>
        <v>-5.999999999999997E-2</v>
      </c>
      <c r="BE218" s="17">
        <f t="shared" si="14"/>
        <v>-5.999999999999997E-2</v>
      </c>
      <c r="BG218" s="18">
        <f t="shared" si="17"/>
        <v>1.3333333333333326E-2</v>
      </c>
      <c r="BH218" s="18">
        <f t="shared" si="25"/>
        <v>1.3333333333333326E-2</v>
      </c>
      <c r="BI218" s="18">
        <f t="shared" si="26"/>
        <v>1.3333333333333326E-2</v>
      </c>
    </row>
    <row r="219" spans="2:61" x14ac:dyDescent="0.25">
      <c r="Y219" s="17">
        <f t="shared" si="21"/>
        <v>-0.10999999999999999</v>
      </c>
      <c r="AA219" s="18">
        <f t="shared" si="18"/>
        <v>0.26199999999999996</v>
      </c>
      <c r="AB219" s="18">
        <f t="shared" si="19"/>
        <v>0.26199999999999996</v>
      </c>
      <c r="AC219" s="18">
        <f t="shared" si="20"/>
        <v>0.26199999999999996</v>
      </c>
      <c r="AE219" s="18">
        <f t="shared" si="1"/>
        <v>-1.6666666666666659E-2</v>
      </c>
      <c r="AF219" s="18">
        <f t="shared" si="2"/>
        <v>-1.6666666666666659E-2</v>
      </c>
      <c r="AG219" s="18">
        <f t="shared" si="3"/>
        <v>-1.6666666666666659E-2</v>
      </c>
      <c r="AI219" s="18">
        <f t="shared" si="4"/>
        <v>-6.9999999999999979E-2</v>
      </c>
      <c r="AJ219" s="18">
        <f t="shared" si="5"/>
        <v>-6.9999999999999979E-2</v>
      </c>
      <c r="AK219" s="18">
        <f t="shared" si="6"/>
        <v>-6.9999999999999979E-2</v>
      </c>
      <c r="AM219" s="18">
        <f t="shared" si="22"/>
        <v>-5.3333333333333316E-2</v>
      </c>
      <c r="AN219" s="18">
        <f t="shared" si="22"/>
        <v>-5.3333333333333316E-2</v>
      </c>
      <c r="AO219" s="18">
        <f t="shared" si="22"/>
        <v>-5.3333333333333316E-2</v>
      </c>
      <c r="AQ219" s="18">
        <f t="shared" si="23"/>
        <v>1.6666666666666659E-2</v>
      </c>
      <c r="AR219" s="18">
        <f t="shared" si="23"/>
        <v>1.6666666666666659E-2</v>
      </c>
      <c r="AS219" s="18">
        <f t="shared" si="23"/>
        <v>1.6666666666666659E-2</v>
      </c>
      <c r="AU219" s="17">
        <f t="shared" si="24"/>
        <v>-5.3333333333333316E-2</v>
      </c>
      <c r="AV219" s="17">
        <f t="shared" si="24"/>
        <v>-5.3333333333333316E-2</v>
      </c>
      <c r="AW219" s="17">
        <f t="shared" si="24"/>
        <v>-5.3333333333333316E-2</v>
      </c>
      <c r="AY219" s="18">
        <f t="shared" si="10"/>
        <v>-5.3333333333333316E-2</v>
      </c>
      <c r="AZ219" s="18">
        <f t="shared" si="11"/>
        <v>-5.3333333333333316E-2</v>
      </c>
      <c r="BA219" s="18">
        <f t="shared" si="12"/>
        <v>-5.3333333333333316E-2</v>
      </c>
      <c r="BC219" s="17">
        <f t="shared" si="16"/>
        <v>-6.9999999999999979E-2</v>
      </c>
      <c r="BD219" s="17">
        <f t="shared" si="13"/>
        <v>-6.9999999999999979E-2</v>
      </c>
      <c r="BE219" s="17">
        <f t="shared" si="14"/>
        <v>-6.9999999999999979E-2</v>
      </c>
      <c r="BG219" s="18">
        <f t="shared" si="17"/>
        <v>1.6666666666666659E-2</v>
      </c>
      <c r="BH219" s="18">
        <f t="shared" si="25"/>
        <v>1.6666666666666659E-2</v>
      </c>
      <c r="BI219" s="18">
        <f t="shared" si="26"/>
        <v>1.6666666666666659E-2</v>
      </c>
    </row>
    <row r="220" spans="2:61" x14ac:dyDescent="0.25">
      <c r="Y220" s="17">
        <f t="shared" si="21"/>
        <v>-0.11999999999999998</v>
      </c>
      <c r="AA220" s="18">
        <f t="shared" si="18"/>
        <v>0.28399999999999992</v>
      </c>
      <c r="AB220" s="18">
        <f t="shared" si="19"/>
        <v>0.28399999999999992</v>
      </c>
      <c r="AC220" s="18">
        <f t="shared" si="20"/>
        <v>0.28399999999999992</v>
      </c>
      <c r="AE220" s="18">
        <f t="shared" si="1"/>
        <v>-1.9999999999999993E-2</v>
      </c>
      <c r="AF220" s="18">
        <f t="shared" si="2"/>
        <v>-1.9999999999999993E-2</v>
      </c>
      <c r="AG220" s="18">
        <f t="shared" si="3"/>
        <v>-1.9999999999999993E-2</v>
      </c>
      <c r="AI220" s="18">
        <f t="shared" si="4"/>
        <v>-7.9999999999999988E-2</v>
      </c>
      <c r="AJ220" s="18">
        <f t="shared" si="5"/>
        <v>-7.9999999999999988E-2</v>
      </c>
      <c r="AK220" s="18">
        <f t="shared" si="6"/>
        <v>-7.9999999999999988E-2</v>
      </c>
      <c r="AM220" s="18">
        <f t="shared" si="22"/>
        <v>-0.06</v>
      </c>
      <c r="AN220" s="18">
        <f t="shared" si="22"/>
        <v>-0.06</v>
      </c>
      <c r="AO220" s="18">
        <f t="shared" si="22"/>
        <v>-0.06</v>
      </c>
      <c r="AQ220" s="18">
        <f t="shared" si="23"/>
        <v>1.9999999999999993E-2</v>
      </c>
      <c r="AR220" s="18">
        <f t="shared" si="23"/>
        <v>1.9999999999999993E-2</v>
      </c>
      <c r="AS220" s="18">
        <f t="shared" si="23"/>
        <v>1.9999999999999993E-2</v>
      </c>
      <c r="AU220" s="17">
        <f t="shared" si="24"/>
        <v>-0.06</v>
      </c>
      <c r="AV220" s="17">
        <f t="shared" si="24"/>
        <v>-0.06</v>
      </c>
      <c r="AW220" s="17">
        <f t="shared" si="24"/>
        <v>-0.06</v>
      </c>
      <c r="AY220" s="18">
        <f t="shared" si="10"/>
        <v>-5.9999999999999984E-2</v>
      </c>
      <c r="AZ220" s="18">
        <f t="shared" si="11"/>
        <v>-5.9999999999999984E-2</v>
      </c>
      <c r="BA220" s="18">
        <f t="shared" si="12"/>
        <v>-5.9999999999999984E-2</v>
      </c>
      <c r="BC220" s="17">
        <f t="shared" si="16"/>
        <v>-7.9999999999999974E-2</v>
      </c>
      <c r="BD220" s="17">
        <f t="shared" si="13"/>
        <v>-7.9999999999999974E-2</v>
      </c>
      <c r="BE220" s="17">
        <f t="shared" si="14"/>
        <v>-7.9999999999999974E-2</v>
      </c>
      <c r="BG220" s="18">
        <f t="shared" si="17"/>
        <v>1.9999999999999993E-2</v>
      </c>
      <c r="BH220" s="18">
        <f t="shared" si="25"/>
        <v>1.9999999999999993E-2</v>
      </c>
      <c r="BI220" s="18">
        <f t="shared" si="26"/>
        <v>1.9999999999999993E-2</v>
      </c>
    </row>
    <row r="222" spans="2:61" x14ac:dyDescent="0.25">
      <c r="J222" t="s">
        <v>83</v>
      </c>
      <c r="L222" s="54">
        <v>1</v>
      </c>
      <c r="M222" s="55">
        <f>-(G173+G174)/G178</f>
        <v>2.1999999999999997</v>
      </c>
      <c r="N222" s="54">
        <v>0</v>
      </c>
    </row>
    <row r="223" spans="2:61" x14ac:dyDescent="0.25">
      <c r="L223" s="54">
        <v>1</v>
      </c>
      <c r="M223" s="54">
        <f>(G176*G177+G180)*-1</f>
        <v>-0.66666666666666663</v>
      </c>
      <c r="N223" s="54">
        <v>0</v>
      </c>
      <c r="Y223" t="s">
        <v>74</v>
      </c>
      <c r="Z223" s="42">
        <v>0.01</v>
      </c>
    </row>
    <row r="224" spans="2:61" x14ac:dyDescent="0.25">
      <c r="L224" s="54">
        <v>0</v>
      </c>
      <c r="M224" s="56">
        <f>-G177</f>
        <v>-0.33333333333333331</v>
      </c>
      <c r="N224" s="54">
        <v>1</v>
      </c>
    </row>
    <row r="229" spans="10:36" x14ac:dyDescent="0.25">
      <c r="J229" t="s">
        <v>85</v>
      </c>
      <c r="L229" s="57">
        <f>-1/G178</f>
        <v>2.5</v>
      </c>
      <c r="M229" s="31">
        <v>0</v>
      </c>
      <c r="N229" s="31">
        <v>0</v>
      </c>
    </row>
    <row r="230" spans="10:36" x14ac:dyDescent="0.25">
      <c r="L230" s="31">
        <v>0</v>
      </c>
      <c r="M230" s="31">
        <f>-(G176*G177)</f>
        <v>-0.16666666666666666</v>
      </c>
      <c r="N230" s="31">
        <v>1</v>
      </c>
      <c r="AC230" t="s">
        <v>71</v>
      </c>
    </row>
    <row r="231" spans="10:36" x14ac:dyDescent="0.25">
      <c r="L231" s="31">
        <v>0</v>
      </c>
      <c r="M231" s="58">
        <f>-G177</f>
        <v>-0.33333333333333331</v>
      </c>
      <c r="N231" s="31">
        <v>0</v>
      </c>
      <c r="AC231" t="s">
        <v>75</v>
      </c>
      <c r="AD231" t="s">
        <v>76</v>
      </c>
      <c r="AF231" t="s">
        <v>75</v>
      </c>
      <c r="AG231" t="s">
        <v>76</v>
      </c>
      <c r="AI231" t="s">
        <v>75</v>
      </c>
      <c r="AJ231" t="s">
        <v>76</v>
      </c>
    </row>
    <row r="232" spans="10:36" x14ac:dyDescent="0.25">
      <c r="AC232" s="17">
        <f>G69</f>
        <v>0</v>
      </c>
      <c r="AD232">
        <v>-0.1</v>
      </c>
      <c r="AF232">
        <v>-0.12</v>
      </c>
      <c r="AG232" s="17">
        <f>AD233</f>
        <v>0.02</v>
      </c>
      <c r="AI232" s="17">
        <f>AC232</f>
        <v>0</v>
      </c>
      <c r="AJ232" s="17">
        <f>AG233</f>
        <v>0.02</v>
      </c>
    </row>
    <row r="233" spans="10:36" x14ac:dyDescent="0.25">
      <c r="J233" t="s">
        <v>86</v>
      </c>
      <c r="L233" s="59">
        <f t="array" ref="L233:N235">MINVERSE(L229:N231)</f>
        <v>0.4</v>
      </c>
      <c r="M233" s="59">
        <v>0</v>
      </c>
      <c r="N233" s="59">
        <v>0</v>
      </c>
      <c r="AC233" s="17">
        <f>AC232</f>
        <v>0</v>
      </c>
      <c r="AD233" s="17">
        <f>G70</f>
        <v>0.02</v>
      </c>
      <c r="AF233" s="17">
        <f>AC232</f>
        <v>0</v>
      </c>
      <c r="AG233" s="17">
        <f>AG232</f>
        <v>0.02</v>
      </c>
      <c r="AI233" s="17">
        <f>AC233</f>
        <v>0</v>
      </c>
      <c r="AJ233" s="43">
        <f>AJ232</f>
        <v>0.02</v>
      </c>
    </row>
    <row r="234" spans="10:36" x14ac:dyDescent="0.25">
      <c r="L234" s="59">
        <v>0</v>
      </c>
      <c r="M234" s="59">
        <v>0</v>
      </c>
      <c r="N234" s="59">
        <v>-3</v>
      </c>
    </row>
    <row r="235" spans="10:36" x14ac:dyDescent="0.25">
      <c r="L235" s="59">
        <v>0</v>
      </c>
      <c r="M235" s="59">
        <v>1</v>
      </c>
      <c r="N235" s="59">
        <v>-0.5</v>
      </c>
    </row>
    <row r="236" spans="10:36" x14ac:dyDescent="0.25">
      <c r="AC236" t="s">
        <v>72</v>
      </c>
    </row>
    <row r="237" spans="10:36" x14ac:dyDescent="0.25">
      <c r="J237" t="s">
        <v>87</v>
      </c>
      <c r="L237" s="60">
        <f t="array" ref="L237:N239">MMULT(L233:N235,L222:N224)</f>
        <v>0.4</v>
      </c>
      <c r="M237" s="60">
        <v>0.87999999999999989</v>
      </c>
      <c r="N237" s="60">
        <v>0</v>
      </c>
      <c r="AC237" t="s">
        <v>75</v>
      </c>
      <c r="AD237" t="s">
        <v>76</v>
      </c>
      <c r="AF237" t="s">
        <v>75</v>
      </c>
      <c r="AG237" t="s">
        <v>76</v>
      </c>
      <c r="AI237" t="s">
        <v>75</v>
      </c>
      <c r="AJ237" t="s">
        <v>76</v>
      </c>
    </row>
    <row r="238" spans="10:36" x14ac:dyDescent="0.25">
      <c r="L238" s="60">
        <v>0</v>
      </c>
      <c r="M238" s="60">
        <v>1</v>
      </c>
      <c r="N238" s="60">
        <v>-3</v>
      </c>
      <c r="AC238" s="17">
        <f>J69</f>
        <v>0</v>
      </c>
      <c r="AD238">
        <f>AD232</f>
        <v>-0.1</v>
      </c>
      <c r="AF238">
        <f>AF232</f>
        <v>-0.12</v>
      </c>
      <c r="AG238" s="17">
        <f>AD239</f>
        <v>0.02</v>
      </c>
      <c r="AI238" s="17">
        <f>AC238</f>
        <v>0</v>
      </c>
      <c r="AJ238" s="17">
        <f>AG239</f>
        <v>0.02</v>
      </c>
    </row>
    <row r="239" spans="10:36" x14ac:dyDescent="0.25">
      <c r="L239" s="60">
        <v>1</v>
      </c>
      <c r="M239" s="60">
        <v>-0.5</v>
      </c>
      <c r="N239" s="60">
        <v>-0.5</v>
      </c>
      <c r="AC239" s="17">
        <f>AC238</f>
        <v>0</v>
      </c>
      <c r="AD239" s="17">
        <f>J70</f>
        <v>0.02</v>
      </c>
      <c r="AF239" s="17">
        <f>AC239</f>
        <v>0</v>
      </c>
      <c r="AG239" s="17">
        <f>AD239</f>
        <v>0.02</v>
      </c>
      <c r="AI239" s="17">
        <f>AC239</f>
        <v>0</v>
      </c>
      <c r="AJ239" s="17">
        <f>AJ238</f>
        <v>0.02</v>
      </c>
    </row>
    <row r="241" spans="10:52" x14ac:dyDescent="0.25">
      <c r="L241" s="62">
        <v>0</v>
      </c>
      <c r="S241" s="61">
        <f t="array" ref="S241:S243">MMULT(L237:N239,L241:L243)</f>
        <v>0</v>
      </c>
      <c r="AW241" t="s">
        <v>59</v>
      </c>
      <c r="AX241" s="36" t="s">
        <v>60</v>
      </c>
      <c r="AY241" s="36" t="s">
        <v>61</v>
      </c>
      <c r="AZ241" s="36" t="s">
        <v>62</v>
      </c>
    </row>
    <row r="242" spans="10:52" x14ac:dyDescent="0.25">
      <c r="L242" s="62">
        <v>0</v>
      </c>
      <c r="S242" s="61">
        <v>0</v>
      </c>
      <c r="AC242" t="s">
        <v>73</v>
      </c>
      <c r="AX242" s="37">
        <v>-0.06</v>
      </c>
      <c r="AY242" s="38">
        <v>1.7999999999999999E-2</v>
      </c>
      <c r="AZ242" s="38">
        <v>-1.7999999999999999E-2</v>
      </c>
    </row>
    <row r="243" spans="10:52" x14ac:dyDescent="0.25">
      <c r="L243" s="62">
        <v>0</v>
      </c>
      <c r="S243" s="61">
        <v>0</v>
      </c>
      <c r="AC243" t="s">
        <v>75</v>
      </c>
      <c r="AD243" t="s">
        <v>76</v>
      </c>
      <c r="AF243" t="s">
        <v>75</v>
      </c>
      <c r="AG243" t="s">
        <v>76</v>
      </c>
      <c r="AI243" t="s">
        <v>75</v>
      </c>
      <c r="AJ243" t="s">
        <v>76</v>
      </c>
    </row>
    <row r="244" spans="10:52" x14ac:dyDescent="0.25">
      <c r="L244" s="1"/>
      <c r="AC244" s="17">
        <f>M69</f>
        <v>0</v>
      </c>
      <c r="AD244">
        <f>AD238</f>
        <v>-0.1</v>
      </c>
      <c r="AF244">
        <f>AF238</f>
        <v>-0.12</v>
      </c>
      <c r="AG244" s="17">
        <f>AD245</f>
        <v>0.02</v>
      </c>
      <c r="AI244" s="17">
        <f>AC244</f>
        <v>0</v>
      </c>
      <c r="AJ244" s="17">
        <f>AG245</f>
        <v>0.02</v>
      </c>
      <c r="AW244" t="s">
        <v>63</v>
      </c>
      <c r="AX244" t="s">
        <v>64</v>
      </c>
      <c r="AY244" t="s">
        <v>4</v>
      </c>
    </row>
    <row r="245" spans="10:52" x14ac:dyDescent="0.25">
      <c r="L245" s="63" t="str">
        <f>IF(L241=(J70-G205),"r OK","r NOT OK")</f>
        <v>r OK</v>
      </c>
      <c r="AC245" s="17">
        <f>AC244</f>
        <v>0</v>
      </c>
      <c r="AD245" s="17">
        <f>M70</f>
        <v>0.02</v>
      </c>
      <c r="AF245" s="17">
        <f>AC245</f>
        <v>0</v>
      </c>
      <c r="AG245" s="17">
        <f>AD245</f>
        <v>0.02</v>
      </c>
      <c r="AI245" s="17">
        <f>AC245</f>
        <v>0</v>
      </c>
      <c r="AJ245" s="17">
        <f>AJ244</f>
        <v>0.02</v>
      </c>
      <c r="AX245">
        <f>($G$173+$G$174)*AX242-($G$178*(AZ242-G205))</f>
        <v>-6.8000000000000005E-2</v>
      </c>
      <c r="AY245">
        <f>AX242-(1/G203)*(AY242-J10)</f>
        <v>-5.3999999999999992E-2</v>
      </c>
    </row>
    <row r="246" spans="10:52" x14ac:dyDescent="0.25">
      <c r="L246" s="63" t="str">
        <f>IF(J69=L242,"GAP OK","GAP NOT OK")</f>
        <v>GAP OK</v>
      </c>
    </row>
    <row r="247" spans="10:52" x14ac:dyDescent="0.25">
      <c r="L247" s="63" t="str">
        <f>IF(L243=(J71-G207),"inf OK","inf NOT OK")</f>
        <v>inf OK</v>
      </c>
    </row>
    <row r="249" spans="10:52" x14ac:dyDescent="0.25">
      <c r="J249" t="s">
        <v>88</v>
      </c>
      <c r="L249" s="17">
        <f>G205</f>
        <v>0.02</v>
      </c>
      <c r="AC249" t="s">
        <v>71</v>
      </c>
    </row>
    <row r="250" spans="10:52" x14ac:dyDescent="0.25">
      <c r="J250" t="s">
        <v>89</v>
      </c>
      <c r="L250" s="17">
        <f>L249+L241</f>
        <v>0.02</v>
      </c>
      <c r="AC250" t="s">
        <v>75</v>
      </c>
      <c r="AD250" t="s">
        <v>76</v>
      </c>
      <c r="AF250" t="s">
        <v>75</v>
      </c>
      <c r="AG250" t="s">
        <v>76</v>
      </c>
      <c r="AI250" t="s">
        <v>75</v>
      </c>
      <c r="AJ250" t="s">
        <v>76</v>
      </c>
    </row>
    <row r="251" spans="10:52" x14ac:dyDescent="0.25">
      <c r="J251" t="s">
        <v>90</v>
      </c>
      <c r="L251" s="42">
        <f>G207</f>
        <v>0.02</v>
      </c>
      <c r="AC251" s="17">
        <f>AC232</f>
        <v>0</v>
      </c>
      <c r="AD251">
        <v>-0.1</v>
      </c>
      <c r="AF251">
        <v>-0.12</v>
      </c>
      <c r="AG251" s="17">
        <f>AD252</f>
        <v>0.02</v>
      </c>
      <c r="AI251" s="17">
        <f>AC251</f>
        <v>0</v>
      </c>
      <c r="AJ251" s="17">
        <f>AG252</f>
        <v>0.02</v>
      </c>
    </row>
    <row r="252" spans="10:52" x14ac:dyDescent="0.25">
      <c r="J252" t="s">
        <v>91</v>
      </c>
      <c r="L252" s="42">
        <f>L251+L243</f>
        <v>0.02</v>
      </c>
      <c r="AC252" s="17">
        <f>AC233</f>
        <v>0</v>
      </c>
      <c r="AD252" s="17">
        <f>G71</f>
        <v>0.02</v>
      </c>
      <c r="AF252" s="17">
        <f>AC251</f>
        <v>0</v>
      </c>
      <c r="AG252" s="17">
        <f>AG251</f>
        <v>0.02</v>
      </c>
      <c r="AI252" s="17">
        <f>AC252</f>
        <v>0</v>
      </c>
      <c r="AJ252" s="17">
        <f>AJ251</f>
        <v>0.02</v>
      </c>
    </row>
    <row r="253" spans="10:52" x14ac:dyDescent="0.25">
      <c r="J253" t="s">
        <v>92</v>
      </c>
      <c r="L253" s="43">
        <f>L250+L252</f>
        <v>0.04</v>
      </c>
    </row>
    <row r="255" spans="10:52" x14ac:dyDescent="0.25">
      <c r="AC255" t="s">
        <v>72</v>
      </c>
    </row>
    <row r="256" spans="10:52" x14ac:dyDescent="0.25">
      <c r="AC256" t="s">
        <v>75</v>
      </c>
      <c r="AD256" t="s">
        <v>76</v>
      </c>
      <c r="AF256" t="s">
        <v>75</v>
      </c>
      <c r="AG256" t="s">
        <v>76</v>
      </c>
      <c r="AI256" t="s">
        <v>75</v>
      </c>
      <c r="AJ256" t="s">
        <v>76</v>
      </c>
    </row>
    <row r="257" spans="26:36" x14ac:dyDescent="0.25">
      <c r="AC257" s="17">
        <f>AC238</f>
        <v>0</v>
      </c>
      <c r="AD257">
        <f>AD251</f>
        <v>-0.1</v>
      </c>
      <c r="AF257">
        <v>-0.12</v>
      </c>
      <c r="AG257" s="17">
        <f>AD258</f>
        <v>0.02</v>
      </c>
      <c r="AI257" s="17">
        <f>AC257</f>
        <v>0</v>
      </c>
      <c r="AJ257" s="17">
        <f>AG258</f>
        <v>0.02</v>
      </c>
    </row>
    <row r="258" spans="26:36" x14ac:dyDescent="0.25">
      <c r="AC258" s="17">
        <f>AC257</f>
        <v>0</v>
      </c>
      <c r="AD258" s="17">
        <f>J71</f>
        <v>0.02</v>
      </c>
      <c r="AF258" s="17">
        <f>AC257</f>
        <v>0</v>
      </c>
      <c r="AG258" s="17">
        <f>AG257</f>
        <v>0.02</v>
      </c>
      <c r="AI258" s="17">
        <f>AC258</f>
        <v>0</v>
      </c>
      <c r="AJ258" s="17">
        <f>AJ257</f>
        <v>0.02</v>
      </c>
    </row>
    <row r="261" spans="26:36" x14ac:dyDescent="0.25">
      <c r="Z261" s="65"/>
      <c r="AC261" t="s">
        <v>73</v>
      </c>
    </row>
    <row r="262" spans="26:36" x14ac:dyDescent="0.25">
      <c r="AC262" t="s">
        <v>75</v>
      </c>
      <c r="AD262" t="s">
        <v>76</v>
      </c>
      <c r="AF262" t="s">
        <v>75</v>
      </c>
      <c r="AG262" t="s">
        <v>76</v>
      </c>
      <c r="AI262" t="s">
        <v>75</v>
      </c>
      <c r="AJ262" t="s">
        <v>76</v>
      </c>
    </row>
    <row r="263" spans="26:36" x14ac:dyDescent="0.25">
      <c r="AC263" s="17">
        <f>AC244</f>
        <v>0</v>
      </c>
      <c r="AD263">
        <f>AD257</f>
        <v>-0.1</v>
      </c>
      <c r="AF263">
        <v>-0.12</v>
      </c>
      <c r="AG263" s="17">
        <f>AD264</f>
        <v>0.02</v>
      </c>
      <c r="AI263" s="17">
        <f>AC263</f>
        <v>0</v>
      </c>
      <c r="AJ263" s="17">
        <f>AG264</f>
        <v>0.02</v>
      </c>
    </row>
    <row r="264" spans="26:36" x14ac:dyDescent="0.25">
      <c r="AC264" s="17">
        <f>AC263</f>
        <v>0</v>
      </c>
      <c r="AD264" s="17">
        <f>M71</f>
        <v>0.02</v>
      </c>
      <c r="AF264" s="17">
        <f>AC263</f>
        <v>0</v>
      </c>
      <c r="AG264" s="17">
        <f>AG263</f>
        <v>0.02</v>
      </c>
      <c r="AI264" s="17">
        <f>AC264</f>
        <v>0</v>
      </c>
      <c r="AJ264" s="17">
        <f>AJ263</f>
        <v>0.02</v>
      </c>
    </row>
  </sheetData>
  <protectedRanges>
    <protectedRange sqref="M9:M10 M12:M13" name="Range2"/>
    <protectedRange sqref="J9:K10 J12:K13" name="Range1"/>
  </protectedRanges>
  <pageMargins left="0.7" right="0.7" top="0.75" bottom="0.75" header="0.3" footer="0.3"/>
  <pageSetup orientation="portrait" horizontalDpi="4294967293" r:id="rId1"/>
  <drawing r:id="rId2"/>
  <legacyDrawing r:id="rId3"/>
  <oleObjects>
    <mc:AlternateContent xmlns:mc="http://schemas.openxmlformats.org/markup-compatibility/2006">
      <mc:Choice Requires="x14">
        <oleObject progId="Equation.DSMT4" shapeId="2049" r:id="rId4">
          <objectPr defaultSize="0" autoPict="0" r:id="rId5">
            <anchor moveWithCells="1" sizeWithCells="1">
              <from>
                <xdr:col>0</xdr:col>
                <xdr:colOff>0</xdr:colOff>
                <xdr:row>106</xdr:row>
                <xdr:rowOff>0</xdr:rowOff>
              </from>
              <to>
                <xdr:col>0</xdr:col>
                <xdr:colOff>0</xdr:colOff>
                <xdr:row>110</xdr:row>
                <xdr:rowOff>0</xdr:rowOff>
              </to>
            </anchor>
          </objectPr>
        </oleObject>
      </mc:Choice>
      <mc:Fallback>
        <oleObject progId="Equation.DSMT4" shapeId="2049" r:id="rId4"/>
      </mc:Fallback>
    </mc:AlternateContent>
    <mc:AlternateContent xmlns:mc="http://schemas.openxmlformats.org/markup-compatibility/2006">
      <mc:Choice Requires="x14">
        <oleObject progId="Equation.DSMT4" shapeId="2050" r:id="rId6">
          <objectPr defaultSize="0" autoPict="0" r:id="rId7">
            <anchor moveWithCells="1" sizeWithCells="1">
              <from>
                <xdr:col>0</xdr:col>
                <xdr:colOff>0</xdr:colOff>
                <xdr:row>107</xdr:row>
                <xdr:rowOff>114300</xdr:rowOff>
              </from>
              <to>
                <xdr:col>0</xdr:col>
                <xdr:colOff>0</xdr:colOff>
                <xdr:row>110</xdr:row>
                <xdr:rowOff>0</xdr:rowOff>
              </to>
            </anchor>
          </objectPr>
        </oleObject>
      </mc:Choice>
      <mc:Fallback>
        <oleObject progId="Equation.DSMT4" shapeId="2050" r:id="rId6"/>
      </mc:Fallback>
    </mc:AlternateContent>
    <mc:AlternateContent xmlns:mc="http://schemas.openxmlformats.org/markup-compatibility/2006">
      <mc:Choice Requires="x14">
        <oleObject progId="Equation.DSMT4" shapeId="2051" r:id="rId8">
          <objectPr defaultSize="0" autoPict="0" r:id="rId9">
            <anchor moveWithCells="1" sizeWithCells="1">
              <from>
                <xdr:col>0</xdr:col>
                <xdr:colOff>0</xdr:colOff>
                <xdr:row>173</xdr:row>
                <xdr:rowOff>19050</xdr:rowOff>
              </from>
              <to>
                <xdr:col>0</xdr:col>
                <xdr:colOff>0</xdr:colOff>
                <xdr:row>174</xdr:row>
                <xdr:rowOff>28575</xdr:rowOff>
              </to>
            </anchor>
          </objectPr>
        </oleObject>
      </mc:Choice>
      <mc:Fallback>
        <oleObject progId="Equation.DSMT4" shapeId="2051" r:id="rId8"/>
      </mc:Fallback>
    </mc:AlternateContent>
    <mc:AlternateContent xmlns:mc="http://schemas.openxmlformats.org/markup-compatibility/2006">
      <mc:Choice Requires="x14">
        <oleObject progId="Equation.DSMT4" shapeId="2052" r:id="rId10">
          <objectPr defaultSize="0" autoPict="0" r:id="rId11">
            <anchor moveWithCells="1" sizeWithCells="1">
              <from>
                <xdr:col>0</xdr:col>
                <xdr:colOff>0</xdr:colOff>
                <xdr:row>173</xdr:row>
                <xdr:rowOff>0</xdr:rowOff>
              </from>
              <to>
                <xdr:col>0</xdr:col>
                <xdr:colOff>0</xdr:colOff>
                <xdr:row>174</xdr:row>
                <xdr:rowOff>57150</xdr:rowOff>
              </to>
            </anchor>
          </objectPr>
        </oleObject>
      </mc:Choice>
      <mc:Fallback>
        <oleObject progId="Equation.DSMT4" shapeId="2052" r:id="rId10"/>
      </mc:Fallback>
    </mc:AlternateContent>
    <mc:AlternateContent xmlns:mc="http://schemas.openxmlformats.org/markup-compatibility/2006">
      <mc:Choice Requires="x14">
        <oleObject progId="Equation.DSMT4" shapeId="2053" r:id="rId12">
          <objectPr defaultSize="0" autoPict="0" r:id="rId13">
            <anchor moveWithCells="1" sizeWithCells="1">
              <from>
                <xdr:col>0</xdr:col>
                <xdr:colOff>0</xdr:colOff>
                <xdr:row>173</xdr:row>
                <xdr:rowOff>38100</xdr:rowOff>
              </from>
              <to>
                <xdr:col>0</xdr:col>
                <xdr:colOff>0</xdr:colOff>
                <xdr:row>174</xdr:row>
                <xdr:rowOff>57150</xdr:rowOff>
              </to>
            </anchor>
          </objectPr>
        </oleObject>
      </mc:Choice>
      <mc:Fallback>
        <oleObject progId="Equation.DSMT4" shapeId="2053" r:id="rId12"/>
      </mc:Fallback>
    </mc:AlternateContent>
    <mc:AlternateContent xmlns:mc="http://schemas.openxmlformats.org/markup-compatibility/2006">
      <mc:Choice Requires="x14">
        <oleObject progId="Equation.DSMT4" shapeId="2054" r:id="rId14">
          <objectPr defaultSize="0" autoPict="0" r:id="rId9">
            <anchor moveWithCells="1" sizeWithCells="1">
              <from>
                <xdr:col>0</xdr:col>
                <xdr:colOff>0</xdr:colOff>
                <xdr:row>173</xdr:row>
                <xdr:rowOff>9525</xdr:rowOff>
              </from>
              <to>
                <xdr:col>0</xdr:col>
                <xdr:colOff>0</xdr:colOff>
                <xdr:row>174</xdr:row>
                <xdr:rowOff>19050</xdr:rowOff>
              </to>
            </anchor>
          </objectPr>
        </oleObject>
      </mc:Choice>
      <mc:Fallback>
        <oleObject progId="Equation.DSMT4" shapeId="2054" r:id="rId14"/>
      </mc:Fallback>
    </mc:AlternateContent>
    <mc:AlternateContent xmlns:mc="http://schemas.openxmlformats.org/markup-compatibility/2006">
      <mc:Choice Requires="x14">
        <oleObject progId="Equation.DSMT4" shapeId="2055" r:id="rId15">
          <objectPr defaultSize="0" autoPict="0" r:id="rId11">
            <anchor moveWithCells="1" sizeWithCells="1">
              <from>
                <xdr:col>0</xdr:col>
                <xdr:colOff>0</xdr:colOff>
                <xdr:row>173</xdr:row>
                <xdr:rowOff>0</xdr:rowOff>
              </from>
              <to>
                <xdr:col>0</xdr:col>
                <xdr:colOff>0</xdr:colOff>
                <xdr:row>174</xdr:row>
                <xdr:rowOff>57150</xdr:rowOff>
              </to>
            </anchor>
          </objectPr>
        </oleObject>
      </mc:Choice>
      <mc:Fallback>
        <oleObject progId="Equation.DSMT4" shapeId="2055" r:id="rId15"/>
      </mc:Fallback>
    </mc:AlternateContent>
    <mc:AlternateContent xmlns:mc="http://schemas.openxmlformats.org/markup-compatibility/2006">
      <mc:Choice Requires="x14">
        <oleObject progId="Equation.DSMT4" shapeId="2056" r:id="rId16">
          <objectPr defaultSize="0" autoPict="0" r:id="rId13">
            <anchor moveWithCells="1" sizeWithCells="1">
              <from>
                <xdr:col>0</xdr:col>
                <xdr:colOff>0</xdr:colOff>
                <xdr:row>173</xdr:row>
                <xdr:rowOff>38100</xdr:rowOff>
              </from>
              <to>
                <xdr:col>0</xdr:col>
                <xdr:colOff>0</xdr:colOff>
                <xdr:row>174</xdr:row>
                <xdr:rowOff>57150</xdr:rowOff>
              </to>
            </anchor>
          </objectPr>
        </oleObject>
      </mc:Choice>
      <mc:Fallback>
        <oleObject progId="Equation.DSMT4" shapeId="2056" r:id="rId16"/>
      </mc:Fallback>
    </mc:AlternateContent>
    <mc:AlternateContent xmlns:mc="http://schemas.openxmlformats.org/markup-compatibility/2006">
      <mc:Choice Requires="x14">
        <oleObject progId="Equation.DSMT4" shapeId="2057" r:id="rId17">
          <objectPr defaultSize="0" autoPict="0" r:id="rId13">
            <anchor moveWithCells="1" sizeWithCells="1">
              <from>
                <xdr:col>1</xdr:col>
                <xdr:colOff>723900</xdr:colOff>
                <xdr:row>136</xdr:row>
                <xdr:rowOff>0</xdr:rowOff>
              </from>
              <to>
                <xdr:col>6</xdr:col>
                <xdr:colOff>85725</xdr:colOff>
                <xdr:row>136</xdr:row>
                <xdr:rowOff>0</xdr:rowOff>
              </to>
            </anchor>
          </objectPr>
        </oleObject>
      </mc:Choice>
      <mc:Fallback>
        <oleObject progId="Equation.DSMT4" shapeId="2057" r:id="rId17"/>
      </mc:Fallback>
    </mc:AlternateContent>
    <mc:AlternateContent xmlns:mc="http://schemas.openxmlformats.org/markup-compatibility/2006">
      <mc:Choice Requires="x14">
        <oleObject progId="Equation.DSMT4" shapeId="2058" r:id="rId18">
          <objectPr defaultSize="0" autoPict="0" r:id="rId9">
            <anchor moveWithCells="1" sizeWithCells="1">
              <from>
                <xdr:col>1</xdr:col>
                <xdr:colOff>76200</xdr:colOff>
                <xdr:row>136</xdr:row>
                <xdr:rowOff>0</xdr:rowOff>
              </from>
              <to>
                <xdr:col>1</xdr:col>
                <xdr:colOff>190500</xdr:colOff>
                <xdr:row>136</xdr:row>
                <xdr:rowOff>0</xdr:rowOff>
              </to>
            </anchor>
          </objectPr>
        </oleObject>
      </mc:Choice>
      <mc:Fallback>
        <oleObject progId="Equation.DSMT4" shapeId="2058" r:id="rId18"/>
      </mc:Fallback>
    </mc:AlternateContent>
    <mc:AlternateContent xmlns:mc="http://schemas.openxmlformats.org/markup-compatibility/2006">
      <mc:Choice Requires="x14">
        <oleObject progId="Equation.DSMT4" shapeId="2059" r:id="rId19">
          <objectPr defaultSize="0" autoPict="0" r:id="rId11">
            <anchor moveWithCells="1" sizeWithCells="1">
              <from>
                <xdr:col>1</xdr:col>
                <xdr:colOff>733425</xdr:colOff>
                <xdr:row>136</xdr:row>
                <xdr:rowOff>0</xdr:rowOff>
              </from>
              <to>
                <xdr:col>4</xdr:col>
                <xdr:colOff>285750</xdr:colOff>
                <xdr:row>136</xdr:row>
                <xdr:rowOff>0</xdr:rowOff>
              </to>
            </anchor>
          </objectPr>
        </oleObject>
      </mc:Choice>
      <mc:Fallback>
        <oleObject progId="Equation.DSMT4" shapeId="2059" r:id="rId19"/>
      </mc:Fallback>
    </mc:AlternateContent>
    <mc:AlternateContent xmlns:mc="http://schemas.openxmlformats.org/markup-compatibility/2006">
      <mc:Choice Requires="x14">
        <oleObject progId="Equation.DSMT4" shapeId="2060" r:id="rId20">
          <objectPr defaultSize="0" autoPict="0" r:id="rId9">
            <anchor moveWithCells="1" sizeWithCells="1">
              <from>
                <xdr:col>0</xdr:col>
                <xdr:colOff>0</xdr:colOff>
                <xdr:row>173</xdr:row>
                <xdr:rowOff>9525</xdr:rowOff>
              </from>
              <to>
                <xdr:col>0</xdr:col>
                <xdr:colOff>0</xdr:colOff>
                <xdr:row>174</xdr:row>
                <xdr:rowOff>19050</xdr:rowOff>
              </to>
            </anchor>
          </objectPr>
        </oleObject>
      </mc:Choice>
      <mc:Fallback>
        <oleObject progId="Equation.DSMT4" shapeId="2060" r:id="rId20"/>
      </mc:Fallback>
    </mc:AlternateContent>
    <mc:AlternateContent xmlns:mc="http://schemas.openxmlformats.org/markup-compatibility/2006">
      <mc:Choice Requires="x14">
        <oleObject progId="Equation.DSMT4" shapeId="2061" r:id="rId21">
          <objectPr defaultSize="0" autoPict="0" r:id="rId22">
            <anchor moveWithCells="1" sizeWithCells="1">
              <from>
                <xdr:col>1</xdr:col>
                <xdr:colOff>3400425</xdr:colOff>
                <xdr:row>198</xdr:row>
                <xdr:rowOff>28575</xdr:rowOff>
              </from>
              <to>
                <xdr:col>4</xdr:col>
                <xdr:colOff>685800</xdr:colOff>
                <xdr:row>200</xdr:row>
                <xdr:rowOff>76200</xdr:rowOff>
              </to>
            </anchor>
          </objectPr>
        </oleObject>
      </mc:Choice>
      <mc:Fallback>
        <oleObject progId="Equation.DSMT4" shapeId="2061" r:id="rId21"/>
      </mc:Fallback>
    </mc:AlternateContent>
    <mc:AlternateContent xmlns:mc="http://schemas.openxmlformats.org/markup-compatibility/2006">
      <mc:Choice Requires="x14">
        <oleObject progId="Equation.DSMT4" shapeId="2062" r:id="rId23">
          <objectPr defaultSize="0" autoPict="0" r:id="rId24">
            <anchor moveWithCells="1" sizeWithCells="1">
              <from>
                <xdr:col>1</xdr:col>
                <xdr:colOff>1895475</xdr:colOff>
                <xdr:row>111</xdr:row>
                <xdr:rowOff>9525</xdr:rowOff>
              </from>
              <to>
                <xdr:col>4</xdr:col>
                <xdr:colOff>819150</xdr:colOff>
                <xdr:row>112</xdr:row>
                <xdr:rowOff>19050</xdr:rowOff>
              </to>
            </anchor>
          </objectPr>
        </oleObject>
      </mc:Choice>
      <mc:Fallback>
        <oleObject progId="Equation.DSMT4" shapeId="2062" r:id="rId23"/>
      </mc:Fallback>
    </mc:AlternateContent>
    <mc:AlternateContent xmlns:mc="http://schemas.openxmlformats.org/markup-compatibility/2006">
      <mc:Choice Requires="x14">
        <oleObject progId="Equation.DSMT4" shapeId="2063" r:id="rId25">
          <objectPr defaultSize="0" autoPict="0" r:id="rId26">
            <anchor moveWithCells="1" sizeWithCells="1">
              <from>
                <xdr:col>1</xdr:col>
                <xdr:colOff>1828800</xdr:colOff>
                <xdr:row>109</xdr:row>
                <xdr:rowOff>28575</xdr:rowOff>
              </from>
              <to>
                <xdr:col>4</xdr:col>
                <xdr:colOff>400050</xdr:colOff>
                <xdr:row>110</xdr:row>
                <xdr:rowOff>38100</xdr:rowOff>
              </to>
            </anchor>
          </objectPr>
        </oleObject>
      </mc:Choice>
      <mc:Fallback>
        <oleObject progId="Equation.DSMT4" shapeId="2063" r:id="rId25"/>
      </mc:Fallback>
    </mc:AlternateContent>
    <mc:AlternateContent xmlns:mc="http://schemas.openxmlformats.org/markup-compatibility/2006">
      <mc:Choice Requires="x14">
        <oleObject progId="Equation.DSMT4" shapeId="2064" r:id="rId27">
          <objectPr defaultSize="0" autoPict="0" r:id="rId28">
            <anchor moveWithCells="1" sizeWithCells="1">
              <from>
                <xdr:col>1</xdr:col>
                <xdr:colOff>1885950</xdr:colOff>
                <xdr:row>109</xdr:row>
                <xdr:rowOff>200025</xdr:rowOff>
              </from>
              <to>
                <xdr:col>4</xdr:col>
                <xdr:colOff>476250</xdr:colOff>
                <xdr:row>111</xdr:row>
                <xdr:rowOff>28575</xdr:rowOff>
              </to>
            </anchor>
          </objectPr>
        </oleObject>
      </mc:Choice>
      <mc:Fallback>
        <oleObject progId="Equation.DSMT4" shapeId="2064" r:id="rId27"/>
      </mc:Fallback>
    </mc:AlternateContent>
    <mc:AlternateContent xmlns:mc="http://schemas.openxmlformats.org/markup-compatibility/2006">
      <mc:Choice Requires="x14">
        <oleObject progId="Equation.DSMT4" shapeId="2065" r:id="rId29">
          <objectPr defaultSize="0" autoPict="0" r:id="rId24">
            <anchor moveWithCells="1" sizeWithCells="1">
              <from>
                <xdr:col>1</xdr:col>
                <xdr:colOff>1838325</xdr:colOff>
                <xdr:row>118</xdr:row>
                <xdr:rowOff>0</xdr:rowOff>
              </from>
              <to>
                <xdr:col>4</xdr:col>
                <xdr:colOff>914400</xdr:colOff>
                <xdr:row>119</xdr:row>
                <xdr:rowOff>47625</xdr:rowOff>
              </to>
            </anchor>
          </objectPr>
        </oleObject>
      </mc:Choice>
      <mc:Fallback>
        <oleObject progId="Equation.DSMT4" shapeId="2065" r:id="rId29"/>
      </mc:Fallback>
    </mc:AlternateContent>
    <mc:AlternateContent xmlns:mc="http://schemas.openxmlformats.org/markup-compatibility/2006">
      <mc:Choice Requires="x14">
        <oleObject progId="Equation.DSMT4" shapeId="2066" r:id="rId30">
          <objectPr defaultSize="0" autoPict="0" r:id="rId26">
            <anchor moveWithCells="1" sizeWithCells="1">
              <from>
                <xdr:col>1</xdr:col>
                <xdr:colOff>1828800</xdr:colOff>
                <xdr:row>116</xdr:row>
                <xdr:rowOff>9525</xdr:rowOff>
              </from>
              <to>
                <xdr:col>4</xdr:col>
                <xdr:colOff>495300</xdr:colOff>
                <xdr:row>117</xdr:row>
                <xdr:rowOff>38100</xdr:rowOff>
              </to>
            </anchor>
          </objectPr>
        </oleObject>
      </mc:Choice>
      <mc:Fallback>
        <oleObject progId="Equation.DSMT4" shapeId="2066" r:id="rId30"/>
      </mc:Fallback>
    </mc:AlternateContent>
    <mc:AlternateContent xmlns:mc="http://schemas.openxmlformats.org/markup-compatibility/2006">
      <mc:Choice Requires="x14">
        <oleObject progId="Equation.DSMT4" shapeId="2067" r:id="rId31">
          <objectPr defaultSize="0" autoPict="0" r:id="rId28">
            <anchor moveWithCells="1" sizeWithCells="1">
              <from>
                <xdr:col>1</xdr:col>
                <xdr:colOff>1885950</xdr:colOff>
                <xdr:row>117</xdr:row>
                <xdr:rowOff>0</xdr:rowOff>
              </from>
              <to>
                <xdr:col>4</xdr:col>
                <xdr:colOff>495300</xdr:colOff>
                <xdr:row>118</xdr:row>
                <xdr:rowOff>28575</xdr:rowOff>
              </to>
            </anchor>
          </objectPr>
        </oleObject>
      </mc:Choice>
      <mc:Fallback>
        <oleObject progId="Equation.DSMT4" shapeId="2067" r:id="rId31"/>
      </mc:Fallback>
    </mc:AlternateContent>
    <mc:AlternateContent xmlns:mc="http://schemas.openxmlformats.org/markup-compatibility/2006">
      <mc:Choice Requires="x14">
        <oleObject progId="Equation.DSMT4" shapeId="2068" r:id="rId32">
          <objectPr defaultSize="0" autoPict="0" r:id="rId33">
            <anchor moveWithCells="1" sizeWithCells="1">
              <from>
                <xdr:col>4</xdr:col>
                <xdr:colOff>114300</xdr:colOff>
                <xdr:row>201</xdr:row>
                <xdr:rowOff>38100</xdr:rowOff>
              </from>
              <to>
                <xdr:col>4</xdr:col>
                <xdr:colOff>514350</xdr:colOff>
                <xdr:row>203</xdr:row>
                <xdr:rowOff>57150</xdr:rowOff>
              </to>
            </anchor>
          </objectPr>
        </oleObject>
      </mc:Choice>
      <mc:Fallback>
        <oleObject progId="Equation.DSMT4" shapeId="2068" r:id="rId32"/>
      </mc:Fallback>
    </mc:AlternateContent>
    <mc:AlternateContent xmlns:mc="http://schemas.openxmlformats.org/markup-compatibility/2006">
      <mc:Choice Requires="x14">
        <oleObject progId="Equation.DSMT4" shapeId="2069" r:id="rId34">
          <objectPr defaultSize="0" autoPict="0" r:id="rId35">
            <anchor moveWithCells="1" sizeWithCells="1">
              <from>
                <xdr:col>9</xdr:col>
                <xdr:colOff>276225</xdr:colOff>
                <xdr:row>199</xdr:row>
                <xdr:rowOff>28575</xdr:rowOff>
              </from>
              <to>
                <xdr:col>11</xdr:col>
                <xdr:colOff>838200</xdr:colOff>
                <xdr:row>201</xdr:row>
                <xdr:rowOff>152400</xdr:rowOff>
              </to>
            </anchor>
          </objectPr>
        </oleObject>
      </mc:Choice>
      <mc:Fallback>
        <oleObject progId="Equation.DSMT4" shapeId="2069" r:id="rId34"/>
      </mc:Fallback>
    </mc:AlternateContent>
    <mc:AlternateContent xmlns:mc="http://schemas.openxmlformats.org/markup-compatibility/2006">
      <mc:Choice Requires="x14">
        <oleObject progId="Equation.DSMT4" shapeId="2070" r:id="rId36">
          <objectPr defaultSize="0" autoPict="0" r:id="rId13">
            <anchor moveWithCells="1" sizeWithCells="1">
              <from>
                <xdr:col>1</xdr:col>
                <xdr:colOff>723900</xdr:colOff>
                <xdr:row>103</xdr:row>
                <xdr:rowOff>0</xdr:rowOff>
              </from>
              <to>
                <xdr:col>6</xdr:col>
                <xdr:colOff>85725</xdr:colOff>
                <xdr:row>103</xdr:row>
                <xdr:rowOff>0</xdr:rowOff>
              </to>
            </anchor>
          </objectPr>
        </oleObject>
      </mc:Choice>
      <mc:Fallback>
        <oleObject progId="Equation.DSMT4" shapeId="2070" r:id="rId36"/>
      </mc:Fallback>
    </mc:AlternateContent>
    <mc:AlternateContent xmlns:mc="http://schemas.openxmlformats.org/markup-compatibility/2006">
      <mc:Choice Requires="x14">
        <oleObject progId="Equation.DSMT4" shapeId="2071" r:id="rId37">
          <objectPr defaultSize="0" autoPict="0" r:id="rId9">
            <anchor moveWithCells="1" sizeWithCells="1">
              <from>
                <xdr:col>1</xdr:col>
                <xdr:colOff>76200</xdr:colOff>
                <xdr:row>103</xdr:row>
                <xdr:rowOff>0</xdr:rowOff>
              </from>
              <to>
                <xdr:col>1</xdr:col>
                <xdr:colOff>190500</xdr:colOff>
                <xdr:row>103</xdr:row>
                <xdr:rowOff>0</xdr:rowOff>
              </to>
            </anchor>
          </objectPr>
        </oleObject>
      </mc:Choice>
      <mc:Fallback>
        <oleObject progId="Equation.DSMT4" shapeId="2071" r:id="rId37"/>
      </mc:Fallback>
    </mc:AlternateContent>
    <mc:AlternateContent xmlns:mc="http://schemas.openxmlformats.org/markup-compatibility/2006">
      <mc:Choice Requires="x14">
        <oleObject progId="Equation.DSMT4" shapeId="2072" r:id="rId38">
          <objectPr defaultSize="0" autoPict="0" r:id="rId11">
            <anchor moveWithCells="1" sizeWithCells="1">
              <from>
                <xdr:col>1</xdr:col>
                <xdr:colOff>733425</xdr:colOff>
                <xdr:row>103</xdr:row>
                <xdr:rowOff>0</xdr:rowOff>
              </from>
              <to>
                <xdr:col>4</xdr:col>
                <xdr:colOff>285750</xdr:colOff>
                <xdr:row>103</xdr:row>
                <xdr:rowOff>0</xdr:rowOff>
              </to>
            </anchor>
          </objectPr>
        </oleObject>
      </mc:Choice>
      <mc:Fallback>
        <oleObject progId="Equation.DSMT4" shapeId="2072" r:id="rId38"/>
      </mc:Fallback>
    </mc:AlternateContent>
    <mc:AlternateContent xmlns:mc="http://schemas.openxmlformats.org/markup-compatibility/2006">
      <mc:Choice Requires="x14">
        <oleObject progId="Equation.DSMT4" shapeId="2073" r:id="rId39">
          <objectPr defaultSize="0" autoPict="0" r:id="rId40">
            <anchor moveWithCells="1" sizeWithCells="1">
              <from>
                <xdr:col>1</xdr:col>
                <xdr:colOff>1600200</xdr:colOff>
                <xdr:row>82</xdr:row>
                <xdr:rowOff>180975</xdr:rowOff>
              </from>
              <to>
                <xdr:col>1</xdr:col>
                <xdr:colOff>3771900</xdr:colOff>
                <xdr:row>84</xdr:row>
                <xdr:rowOff>0</xdr:rowOff>
              </to>
            </anchor>
          </objectPr>
        </oleObject>
      </mc:Choice>
      <mc:Fallback>
        <oleObject progId="Equation.DSMT4" shapeId="2073" r:id="rId39"/>
      </mc:Fallback>
    </mc:AlternateContent>
    <mc:AlternateContent xmlns:mc="http://schemas.openxmlformats.org/markup-compatibility/2006">
      <mc:Choice Requires="x14">
        <oleObject progId="Equation.DSMT4" shapeId="2074" r:id="rId41">
          <objectPr defaultSize="0" autoPict="0" r:id="rId42">
            <anchor moveWithCells="1" sizeWithCells="1">
              <from>
                <xdr:col>1</xdr:col>
                <xdr:colOff>1704975</xdr:colOff>
                <xdr:row>84</xdr:row>
                <xdr:rowOff>104775</xdr:rowOff>
              </from>
              <to>
                <xdr:col>1</xdr:col>
                <xdr:colOff>2657475</xdr:colOff>
                <xdr:row>85</xdr:row>
                <xdr:rowOff>123825</xdr:rowOff>
              </to>
            </anchor>
          </objectPr>
        </oleObject>
      </mc:Choice>
      <mc:Fallback>
        <oleObject progId="Equation.DSMT4" shapeId="2074" r:id="rId41"/>
      </mc:Fallback>
    </mc:AlternateContent>
    <mc:AlternateContent xmlns:mc="http://schemas.openxmlformats.org/markup-compatibility/2006">
      <mc:Choice Requires="x14">
        <oleObject progId="Equation.DSMT4" shapeId="2075" r:id="rId43">
          <objectPr defaultSize="0" autoPict="0" r:id="rId24">
            <anchor moveWithCells="1" sizeWithCells="1">
              <from>
                <xdr:col>1</xdr:col>
                <xdr:colOff>1695450</xdr:colOff>
                <xdr:row>87</xdr:row>
                <xdr:rowOff>9525</xdr:rowOff>
              </from>
              <to>
                <xdr:col>4</xdr:col>
                <xdr:colOff>771525</xdr:colOff>
                <xdr:row>88</xdr:row>
                <xdr:rowOff>57150</xdr:rowOff>
              </to>
            </anchor>
          </objectPr>
        </oleObject>
      </mc:Choice>
      <mc:Fallback>
        <oleObject progId="Equation.DSMT4" shapeId="2075" r:id="rId43"/>
      </mc:Fallback>
    </mc:AlternateContent>
    <mc:AlternateContent xmlns:mc="http://schemas.openxmlformats.org/markup-compatibility/2006">
      <mc:Choice Requires="x14">
        <oleObject progId="Equation.DSMT4" shapeId="2076" r:id="rId44">
          <objectPr defaultSize="0" autoPict="0" r:id="rId45">
            <anchor moveWithCells="1" sizeWithCells="1">
              <from>
                <xdr:col>1</xdr:col>
                <xdr:colOff>1781175</xdr:colOff>
                <xdr:row>86</xdr:row>
                <xdr:rowOff>28575</xdr:rowOff>
              </from>
              <to>
                <xdr:col>1</xdr:col>
                <xdr:colOff>2038350</xdr:colOff>
                <xdr:row>87</xdr:row>
                <xdr:rowOff>0</xdr:rowOff>
              </to>
            </anchor>
          </objectPr>
        </oleObject>
      </mc:Choice>
      <mc:Fallback>
        <oleObject progId="Equation.DSMT4" shapeId="2076" r:id="rId44"/>
      </mc:Fallback>
    </mc:AlternateContent>
    <mc:AlternateContent xmlns:mc="http://schemas.openxmlformats.org/markup-compatibility/2006">
      <mc:Choice Requires="x14">
        <oleObject progId="Equation.DSMT4" shapeId="2077" r:id="rId46">
          <objectPr defaultSize="0" autoPict="0" r:id="rId40">
            <anchor moveWithCells="1" sizeWithCells="1">
              <from>
                <xdr:col>1</xdr:col>
                <xdr:colOff>1600200</xdr:colOff>
                <xdr:row>89</xdr:row>
                <xdr:rowOff>180975</xdr:rowOff>
              </from>
              <to>
                <xdr:col>4</xdr:col>
                <xdr:colOff>247650</xdr:colOff>
                <xdr:row>91</xdr:row>
                <xdr:rowOff>28575</xdr:rowOff>
              </to>
            </anchor>
          </objectPr>
        </oleObject>
      </mc:Choice>
      <mc:Fallback>
        <oleObject progId="Equation.DSMT4" shapeId="2077" r:id="rId46"/>
      </mc:Fallback>
    </mc:AlternateContent>
    <mc:AlternateContent xmlns:mc="http://schemas.openxmlformats.org/markup-compatibility/2006">
      <mc:Choice Requires="x14">
        <oleObject progId="Equation.DSMT4" shapeId="2078" r:id="rId47">
          <objectPr defaultSize="0" autoPict="0" r:id="rId42">
            <anchor moveWithCells="1" sizeWithCells="1">
              <from>
                <xdr:col>1</xdr:col>
                <xdr:colOff>1581150</xdr:colOff>
                <xdr:row>91</xdr:row>
                <xdr:rowOff>0</xdr:rowOff>
              </from>
              <to>
                <xdr:col>4</xdr:col>
                <xdr:colOff>704850</xdr:colOff>
                <xdr:row>92</xdr:row>
                <xdr:rowOff>38100</xdr:rowOff>
              </to>
            </anchor>
          </objectPr>
        </oleObject>
      </mc:Choice>
      <mc:Fallback>
        <oleObject progId="Equation.DSMT4" shapeId="2078" r:id="rId47"/>
      </mc:Fallback>
    </mc:AlternateContent>
    <mc:AlternateContent xmlns:mc="http://schemas.openxmlformats.org/markup-compatibility/2006">
      <mc:Choice Requires="x14">
        <oleObject progId="Equation.DSMT4" shapeId="2079" r:id="rId48">
          <objectPr defaultSize="0" autoPict="0" r:id="rId24">
            <anchor moveWithCells="1" sizeWithCells="1">
              <from>
                <xdr:col>1</xdr:col>
                <xdr:colOff>1695450</xdr:colOff>
                <xdr:row>92</xdr:row>
                <xdr:rowOff>19050</xdr:rowOff>
              </from>
              <to>
                <xdr:col>4</xdr:col>
                <xdr:colOff>771525</xdr:colOff>
                <xdr:row>93</xdr:row>
                <xdr:rowOff>66675</xdr:rowOff>
              </to>
            </anchor>
          </objectPr>
        </oleObject>
      </mc:Choice>
      <mc:Fallback>
        <oleObject progId="Equation.DSMT4" shapeId="2079" r:id="rId48"/>
      </mc:Fallback>
    </mc:AlternateContent>
    <mc:AlternateContent xmlns:mc="http://schemas.openxmlformats.org/markup-compatibility/2006">
      <mc:Choice Requires="x14">
        <oleObject progId="Equation.DSMT4" shapeId="2080" r:id="rId49">
          <objectPr defaultSize="0" autoPict="0" r:id="rId45">
            <anchor moveWithCells="1" sizeWithCells="1">
              <from>
                <xdr:col>1</xdr:col>
                <xdr:colOff>1781175</xdr:colOff>
                <xdr:row>93</xdr:row>
                <xdr:rowOff>28575</xdr:rowOff>
              </from>
              <to>
                <xdr:col>1</xdr:col>
                <xdr:colOff>2038350</xdr:colOff>
                <xdr:row>94</xdr:row>
                <xdr:rowOff>28575</xdr:rowOff>
              </to>
            </anchor>
          </objectPr>
        </oleObject>
      </mc:Choice>
      <mc:Fallback>
        <oleObject progId="Equation.DSMT4" shapeId="2080" r:id="rId49"/>
      </mc:Fallback>
    </mc:AlternateContent>
    <mc:AlternateContent xmlns:mc="http://schemas.openxmlformats.org/markup-compatibility/2006">
      <mc:Choice Requires="x14">
        <oleObject progId="Equation.DSMT4" shapeId="2081" r:id="rId50">
          <objectPr defaultSize="0" autoPict="0" r:id="rId22">
            <anchor moveWithCells="1" sizeWithCells="1">
              <from>
                <xdr:col>1</xdr:col>
                <xdr:colOff>3305175</xdr:colOff>
                <xdr:row>184</xdr:row>
                <xdr:rowOff>28575</xdr:rowOff>
              </from>
              <to>
                <xdr:col>4</xdr:col>
                <xdr:colOff>695325</xdr:colOff>
                <xdr:row>186</xdr:row>
                <xdr:rowOff>66675</xdr:rowOff>
              </to>
            </anchor>
          </objectPr>
        </oleObject>
      </mc:Choice>
      <mc:Fallback>
        <oleObject progId="Equation.DSMT4" shapeId="2081" r:id="rId50"/>
      </mc:Fallback>
    </mc:AlternateContent>
    <mc:AlternateContent xmlns:mc="http://schemas.openxmlformats.org/markup-compatibility/2006">
      <mc:Choice Requires="x14">
        <oleObject progId="Equation.DSMT4" shapeId="2082" r:id="rId51">
          <objectPr defaultSize="0" autoPict="0" r:id="rId52">
            <anchor moveWithCells="1" sizeWithCells="1">
              <from>
                <xdr:col>1</xdr:col>
                <xdr:colOff>3343275</xdr:colOff>
                <xdr:row>187</xdr:row>
                <xdr:rowOff>85725</xdr:rowOff>
              </from>
              <to>
                <xdr:col>4</xdr:col>
                <xdr:colOff>504825</xdr:colOff>
                <xdr:row>189</xdr:row>
                <xdr:rowOff>76200</xdr:rowOff>
              </to>
            </anchor>
          </objectPr>
        </oleObject>
      </mc:Choice>
      <mc:Fallback>
        <oleObject progId="Equation.DSMT4" shapeId="2082" r:id="rId51"/>
      </mc:Fallback>
    </mc:AlternateContent>
    <mc:AlternateContent xmlns:mc="http://schemas.openxmlformats.org/markup-compatibility/2006">
      <mc:Choice Requires="x14">
        <oleObject progId="Equation.DSMT4" shapeId="2083" r:id="rId53">
          <objectPr defaultSize="0" autoPict="0" r:id="rId54">
            <anchor moveWithCells="1" sizeWithCells="1">
              <from>
                <xdr:col>8</xdr:col>
                <xdr:colOff>9525</xdr:colOff>
                <xdr:row>185</xdr:row>
                <xdr:rowOff>19050</xdr:rowOff>
              </from>
              <to>
                <xdr:col>11</xdr:col>
                <xdr:colOff>476250</xdr:colOff>
                <xdr:row>187</xdr:row>
                <xdr:rowOff>142875</xdr:rowOff>
              </to>
            </anchor>
          </objectPr>
        </oleObject>
      </mc:Choice>
      <mc:Fallback>
        <oleObject progId="Equation.DSMT4" shapeId="2083" r:id="rId53"/>
      </mc:Fallback>
    </mc:AlternateContent>
    <mc:AlternateContent xmlns:mc="http://schemas.openxmlformats.org/markup-compatibility/2006">
      <mc:Choice Requires="x14">
        <oleObject progId="Equation.DSMT4" shapeId="2084" r:id="rId55">
          <objectPr defaultSize="0" autoPict="0" r:id="rId9">
            <anchor moveWithCells="1" sizeWithCells="1">
              <from>
                <xdr:col>1</xdr:col>
                <xdr:colOff>76200</xdr:colOff>
                <xdr:row>73</xdr:row>
                <xdr:rowOff>0</xdr:rowOff>
              </from>
              <to>
                <xdr:col>1</xdr:col>
                <xdr:colOff>190500</xdr:colOff>
                <xdr:row>73</xdr:row>
                <xdr:rowOff>0</xdr:rowOff>
              </to>
            </anchor>
          </objectPr>
        </oleObject>
      </mc:Choice>
      <mc:Fallback>
        <oleObject progId="Equation.DSMT4" shapeId="2084" r:id="rId55"/>
      </mc:Fallback>
    </mc:AlternateContent>
    <mc:AlternateContent xmlns:mc="http://schemas.openxmlformats.org/markup-compatibility/2006">
      <mc:Choice Requires="x14">
        <oleObject progId="Equation.DSMT4" shapeId="2085" r:id="rId56">
          <objectPr defaultSize="0" autoPict="0" r:id="rId11">
            <anchor moveWithCells="1" sizeWithCells="1">
              <from>
                <xdr:col>1</xdr:col>
                <xdr:colOff>733425</xdr:colOff>
                <xdr:row>73</xdr:row>
                <xdr:rowOff>0</xdr:rowOff>
              </from>
              <to>
                <xdr:col>4</xdr:col>
                <xdr:colOff>285750</xdr:colOff>
                <xdr:row>73</xdr:row>
                <xdr:rowOff>0</xdr:rowOff>
              </to>
            </anchor>
          </objectPr>
        </oleObject>
      </mc:Choice>
      <mc:Fallback>
        <oleObject progId="Equation.DSMT4" shapeId="2085" r:id="rId56"/>
      </mc:Fallback>
    </mc:AlternateContent>
    <mc:AlternateContent xmlns:mc="http://schemas.openxmlformats.org/markup-compatibility/2006">
      <mc:Choice Requires="x14">
        <oleObject progId="Equation.DSMT4" shapeId="2086" r:id="rId57">
          <objectPr defaultSize="0" autoPict="0" r:id="rId9">
            <anchor moveWithCells="1" sizeWithCells="1">
              <from>
                <xdr:col>1</xdr:col>
                <xdr:colOff>76200</xdr:colOff>
                <xdr:row>27</xdr:row>
                <xdr:rowOff>0</xdr:rowOff>
              </from>
              <to>
                <xdr:col>1</xdr:col>
                <xdr:colOff>190500</xdr:colOff>
                <xdr:row>27</xdr:row>
                <xdr:rowOff>0</xdr:rowOff>
              </to>
            </anchor>
          </objectPr>
        </oleObject>
      </mc:Choice>
      <mc:Fallback>
        <oleObject progId="Equation.DSMT4" shapeId="2086" r:id="rId57"/>
      </mc:Fallback>
    </mc:AlternateContent>
    <mc:AlternateContent xmlns:mc="http://schemas.openxmlformats.org/markup-compatibility/2006">
      <mc:Choice Requires="x14">
        <oleObject progId="Equation.DSMT4" shapeId="2087" r:id="rId58">
          <objectPr defaultSize="0" autoPict="0" r:id="rId11">
            <anchor moveWithCells="1" sizeWithCells="1">
              <from>
                <xdr:col>1</xdr:col>
                <xdr:colOff>733425</xdr:colOff>
                <xdr:row>27</xdr:row>
                <xdr:rowOff>0</xdr:rowOff>
              </from>
              <to>
                <xdr:col>4</xdr:col>
                <xdr:colOff>285750</xdr:colOff>
                <xdr:row>27</xdr:row>
                <xdr:rowOff>0</xdr:rowOff>
              </to>
            </anchor>
          </objectPr>
        </oleObject>
      </mc:Choice>
      <mc:Fallback>
        <oleObject progId="Equation.DSMT4" shapeId="2087" r:id="rId58"/>
      </mc:Fallback>
    </mc:AlternateContent>
    <mc:AlternateContent xmlns:mc="http://schemas.openxmlformats.org/markup-compatibility/2006">
      <mc:Choice Requires="x14">
        <oleObject progId="Equation.DSMT4" shapeId="2088" r:id="rId59">
          <objectPr defaultSize="0" autoPict="0" r:id="rId60">
            <anchor moveWithCells="1">
              <from>
                <xdr:col>18</xdr:col>
                <xdr:colOff>104775</xdr:colOff>
                <xdr:row>219</xdr:row>
                <xdr:rowOff>85725</xdr:rowOff>
              </from>
              <to>
                <xdr:col>21</xdr:col>
                <xdr:colOff>1104900</xdr:colOff>
                <xdr:row>225</xdr:row>
                <xdr:rowOff>104775</xdr:rowOff>
              </to>
            </anchor>
          </objectPr>
        </oleObject>
      </mc:Choice>
      <mc:Fallback>
        <oleObject progId="Equation.DSMT4" shapeId="2088" r:id="rId59"/>
      </mc:Fallback>
    </mc:AlternateContent>
    <mc:AlternateContent xmlns:mc="http://schemas.openxmlformats.org/markup-compatibility/2006">
      <mc:Choice Requires="x14">
        <oleObject progId="Equation.DSMT4" shapeId="2276" r:id="rId61">
          <objectPr defaultSize="0" autoPict="0" r:id="rId62">
            <anchor moveWithCells="1">
              <from>
                <xdr:col>11</xdr:col>
                <xdr:colOff>190500</xdr:colOff>
                <xdr:row>225</xdr:row>
                <xdr:rowOff>123825</xdr:rowOff>
              </from>
              <to>
                <xdr:col>13</xdr:col>
                <xdr:colOff>466725</xdr:colOff>
                <xdr:row>233</xdr:row>
                <xdr:rowOff>9525</xdr:rowOff>
              </to>
            </anchor>
          </objectPr>
        </oleObject>
      </mc:Choice>
      <mc:Fallback>
        <oleObject progId="Equation.DSMT4" shapeId="2276" r:id="rId61"/>
      </mc:Fallback>
    </mc:AlternateContent>
    <mc:AlternateContent xmlns:mc="http://schemas.openxmlformats.org/markup-compatibility/2006">
      <mc:Choice Requires="x14">
        <oleObject progId="Equation.DSMT4" shapeId="2277" r:id="rId63">
          <objectPr defaultSize="0" autoPict="0" r:id="rId64">
            <anchor moveWithCells="1">
              <from>
                <xdr:col>8</xdr:col>
                <xdr:colOff>333375</xdr:colOff>
                <xdr:row>239</xdr:row>
                <xdr:rowOff>66675</xdr:rowOff>
              </from>
              <to>
                <xdr:col>9</xdr:col>
                <xdr:colOff>638175</xdr:colOff>
                <xdr:row>243</xdr:row>
                <xdr:rowOff>85725</xdr:rowOff>
              </to>
            </anchor>
          </objectPr>
        </oleObject>
      </mc:Choice>
      <mc:Fallback>
        <oleObject progId="Equation.DSMT4" shapeId="2277" r:id="rId63"/>
      </mc:Fallback>
    </mc:AlternateContent>
    <mc:AlternateContent xmlns:mc="http://schemas.openxmlformats.org/markup-compatibility/2006">
      <mc:Choice Requires="x14">
        <oleObject progId="Equation.DSMT4" shapeId="2278" r:id="rId65">
          <objectPr defaultSize="0" autoPict="0" r:id="rId66">
            <anchor moveWithCells="1">
              <from>
                <xdr:col>12</xdr:col>
                <xdr:colOff>361950</xdr:colOff>
                <xdr:row>239</xdr:row>
                <xdr:rowOff>38100</xdr:rowOff>
              </from>
              <to>
                <xdr:col>12</xdr:col>
                <xdr:colOff>981075</xdr:colOff>
                <xdr:row>244</xdr:row>
                <xdr:rowOff>0</xdr:rowOff>
              </to>
            </anchor>
          </objectPr>
        </oleObject>
      </mc:Choice>
      <mc:Fallback>
        <oleObject progId="Equation.DSMT4" shapeId="2278" r:id="rId65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OLD CHARTS</vt:lpstr>
      <vt:lpstr>NOZLBZLB EXAMPLE WITH CHART FIN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Evan Tanner</dc:creator>
  <cp:lastModifiedBy>Evan Tanner</cp:lastModifiedBy>
  <dcterms:created xsi:type="dcterms:W3CDTF">2014-05-09T11:20:03Z</dcterms:created>
  <dcterms:modified xsi:type="dcterms:W3CDTF">2018-04-12T21:12:07Z</dcterms:modified>
</cp:coreProperties>
</file>