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. Tanner\Documents\JHU2018\Mod 6\MEMO ASSIGNMENT\"/>
    </mc:Choice>
  </mc:AlternateContent>
  <xr:revisionPtr revIDLastSave="0" documentId="13_ncr:1_{EFB5B8C6-BF86-412D-86C0-E78C04E8302D}" xr6:coauthVersionLast="28" xr6:coauthVersionMax="28" xr10:uidLastSave="{00000000-0000-0000-0000-000000000000}"/>
  <bookViews>
    <workbookView xWindow="0" yWindow="0" windowWidth="23040" windowHeight="9120" xr2:uid="{00000000-000D-0000-FFFF-FFFF00000000}"/>
  </bookViews>
  <sheets>
    <sheet name="Short Run Supply Shock" sheetId="6" r:id="rId1"/>
    <sheet name="Back end supply shock " sheetId="4" state="hidden" r:id="rId2"/>
    <sheet name="Money Supply Change" sheetId="5" r:id="rId3"/>
    <sheet name="Back end money shock" sheetId="3" state="hidden" r:id="rId4"/>
    <sheet name="STICKY PRICES SEMI MANKIW " sheetId="1" state="hidden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4" l="1"/>
  <c r="K31" i="6"/>
  <c r="K42" i="6"/>
  <c r="V25" i="4" s="1"/>
  <c r="O23" i="4"/>
  <c r="O22" i="4"/>
  <c r="O21" i="4"/>
  <c r="O20" i="4"/>
  <c r="O19" i="4"/>
  <c r="O18" i="4"/>
  <c r="O16" i="4"/>
  <c r="O15" i="4"/>
  <c r="O14" i="4"/>
  <c r="O13" i="4"/>
  <c r="O12" i="4"/>
  <c r="O11" i="4"/>
  <c r="O10" i="4"/>
  <c r="O17" i="4"/>
  <c r="K30" i="6" l="1"/>
  <c r="BH29" i="4"/>
  <c r="BH28" i="4"/>
  <c r="BJ17" i="4"/>
  <c r="BK19" i="4" s="1"/>
  <c r="V8" i="4"/>
  <c r="AF29" i="4" s="1"/>
  <c r="AD50" i="4" s="1"/>
  <c r="M27" i="4"/>
  <c r="Q27" i="4" s="1"/>
  <c r="O26" i="3"/>
  <c r="O25" i="3" s="1"/>
  <c r="AF25" i="3" s="1"/>
  <c r="AC79" i="4"/>
  <c r="AC84" i="4" s="1"/>
  <c r="AE29" i="4"/>
  <c r="AD44" i="4" s="1"/>
  <c r="AD25" i="4"/>
  <c r="Q25" i="4"/>
  <c r="AH25" i="4" s="1"/>
  <c r="AH26" i="4" s="1"/>
  <c r="O25" i="4"/>
  <c r="AF25" i="4" s="1"/>
  <c r="AF26" i="4" s="1"/>
  <c r="E17" i="4"/>
  <c r="E18" i="4" s="1"/>
  <c r="E19" i="4" s="1"/>
  <c r="E20" i="4" s="1"/>
  <c r="E21" i="4" s="1"/>
  <c r="E22" i="4" s="1"/>
  <c r="E23" i="4" s="1"/>
  <c r="J24" i="4" s="1"/>
  <c r="D17" i="4"/>
  <c r="D16" i="4" s="1"/>
  <c r="X8" i="4"/>
  <c r="AH29" i="4" s="1"/>
  <c r="AD62" i="4" s="1"/>
  <c r="W8" i="4"/>
  <c r="AG29" i="4" s="1"/>
  <c r="AD56" i="4" s="1"/>
  <c r="AC79" i="3"/>
  <c r="AC84" i="3" s="1"/>
  <c r="AE29" i="3"/>
  <c r="AD44" i="3" s="1"/>
  <c r="M27" i="3"/>
  <c r="AH25" i="3"/>
  <c r="AD25" i="3"/>
  <c r="Q25" i="3"/>
  <c r="E17" i="3"/>
  <c r="E18" i="3" s="1"/>
  <c r="E19" i="3" s="1"/>
  <c r="E20" i="3" s="1"/>
  <c r="E21" i="3" s="1"/>
  <c r="E22" i="3" s="1"/>
  <c r="E23" i="3" s="1"/>
  <c r="J24" i="3" s="1"/>
  <c r="D17" i="3"/>
  <c r="D18" i="3" s="1"/>
  <c r="E16" i="3"/>
  <c r="E15" i="3"/>
  <c r="E14" i="3" s="1"/>
  <c r="E13" i="3" s="1"/>
  <c r="E12" i="3" s="1"/>
  <c r="E11" i="3" s="1"/>
  <c r="E10" i="3" s="1"/>
  <c r="E16" i="4" l="1"/>
  <c r="E15" i="4" s="1"/>
  <c r="E14" i="4" s="1"/>
  <c r="E13" i="4" s="1"/>
  <c r="E12" i="4" s="1"/>
  <c r="E11" i="4" s="1"/>
  <c r="E10" i="4" s="1"/>
  <c r="K16" i="4"/>
  <c r="Q16" i="4" s="1"/>
  <c r="K17" i="4"/>
  <c r="Q17" i="4" s="1"/>
  <c r="BK13" i="4"/>
  <c r="BK22" i="4"/>
  <c r="BK23" i="4"/>
  <c r="O27" i="4"/>
  <c r="V8" i="3"/>
  <c r="AF29" i="3" s="1"/>
  <c r="AD50" i="3" s="1"/>
  <c r="X8" i="3"/>
  <c r="AH29" i="3" s="1"/>
  <c r="AD62" i="3" s="1"/>
  <c r="W8" i="3"/>
  <c r="AG29" i="3" s="1"/>
  <c r="AD56" i="3" s="1"/>
  <c r="D15" i="4"/>
  <c r="M17" i="4"/>
  <c r="AD41" i="4"/>
  <c r="AD42" i="4" s="1"/>
  <c r="D18" i="4"/>
  <c r="D19" i="3"/>
  <c r="K18" i="3"/>
  <c r="M18" i="3" s="1"/>
  <c r="D16" i="3"/>
  <c r="K17" i="3"/>
  <c r="AH26" i="3"/>
  <c r="Q27" i="3"/>
  <c r="O27" i="3"/>
  <c r="AF26" i="3"/>
  <c r="M27" i="1"/>
  <c r="M16" i="4" l="1"/>
  <c r="K18" i="4"/>
  <c r="D19" i="4"/>
  <c r="K15" i="4"/>
  <c r="D14" i="4"/>
  <c r="AC42" i="4"/>
  <c r="S23" i="4"/>
  <c r="S22" i="4"/>
  <c r="S21" i="4"/>
  <c r="S20" i="4"/>
  <c r="S19" i="4"/>
  <c r="S18" i="4"/>
  <c r="S17" i="4"/>
  <c r="S16" i="4"/>
  <c r="S15" i="4"/>
  <c r="S14" i="4"/>
  <c r="S12" i="4"/>
  <c r="S10" i="4"/>
  <c r="S13" i="4"/>
  <c r="S11" i="4"/>
  <c r="K16" i="3"/>
  <c r="O16" i="3" s="1"/>
  <c r="D15" i="3"/>
  <c r="O17" i="3"/>
  <c r="O18" i="3"/>
  <c r="Q18" i="3"/>
  <c r="Q17" i="3"/>
  <c r="AD41" i="3"/>
  <c r="AD42" i="3" s="1"/>
  <c r="M17" i="3"/>
  <c r="D20" i="3"/>
  <c r="K19" i="3"/>
  <c r="X8" i="1"/>
  <c r="W8" i="1"/>
  <c r="V8" i="1"/>
  <c r="O25" i="1"/>
  <c r="Q16" i="3" l="1"/>
  <c r="U18" i="4"/>
  <c r="U17" i="4"/>
  <c r="U16" i="4"/>
  <c r="U15" i="4"/>
  <c r="W17" i="4"/>
  <c r="AC75" i="4"/>
  <c r="AC80" i="4" s="1"/>
  <c r="AC85" i="4" s="1"/>
  <c r="X18" i="4"/>
  <c r="X17" i="4"/>
  <c r="X16" i="4"/>
  <c r="X15" i="4"/>
  <c r="BG12" i="4"/>
  <c r="W18" i="4"/>
  <c r="V15" i="4"/>
  <c r="V18" i="4"/>
  <c r="V16" i="4"/>
  <c r="V17" i="4"/>
  <c r="W16" i="4"/>
  <c r="W15" i="4"/>
  <c r="AD30" i="4"/>
  <c r="BE17" i="4"/>
  <c r="Z42" i="4"/>
  <c r="D13" i="4"/>
  <c r="K14" i="4"/>
  <c r="X14" i="4" s="1"/>
  <c r="K19" i="4"/>
  <c r="W19" i="4" s="1"/>
  <c r="D20" i="4"/>
  <c r="BE15" i="4"/>
  <c r="M15" i="4"/>
  <c r="Q15" i="4"/>
  <c r="AD32" i="4"/>
  <c r="BE16" i="4"/>
  <c r="BE18" i="4"/>
  <c r="M18" i="4"/>
  <c r="Q18" i="4"/>
  <c r="M19" i="3"/>
  <c r="S13" i="3"/>
  <c r="S20" i="3"/>
  <c r="AC42" i="3"/>
  <c r="S23" i="3"/>
  <c r="S21" i="3"/>
  <c r="S19" i="3"/>
  <c r="BE19" i="3" s="1"/>
  <c r="S16" i="3"/>
  <c r="AD32" i="3" s="1"/>
  <c r="S14" i="3"/>
  <c r="S18" i="3"/>
  <c r="BE18" i="3" s="1"/>
  <c r="S11" i="3"/>
  <c r="S22" i="3"/>
  <c r="S17" i="3"/>
  <c r="S15" i="3"/>
  <c r="S10" i="3"/>
  <c r="S12" i="3"/>
  <c r="O19" i="3"/>
  <c r="D21" i="3"/>
  <c r="K20" i="3"/>
  <c r="K15" i="3"/>
  <c r="D14" i="3"/>
  <c r="Q19" i="3"/>
  <c r="M16" i="3"/>
  <c r="AC79" i="1"/>
  <c r="AC84" i="1" s="1"/>
  <c r="AH29" i="1"/>
  <c r="AD62" i="1" s="1"/>
  <c r="AG29" i="1"/>
  <c r="AD56" i="1" s="1"/>
  <c r="AF29" i="1"/>
  <c r="AD50" i="1" s="1"/>
  <c r="AE29" i="1"/>
  <c r="AD44" i="1" s="1"/>
  <c r="Q27" i="1"/>
  <c r="O27" i="1"/>
  <c r="AD25" i="1"/>
  <c r="Q25" i="1"/>
  <c r="AH25" i="1" s="1"/>
  <c r="AH26" i="1" s="1"/>
  <c r="AF25" i="1"/>
  <c r="AF26" i="1" s="1"/>
  <c r="E17" i="1"/>
  <c r="E18" i="1" s="1"/>
  <c r="E19" i="1" s="1"/>
  <c r="E20" i="1" s="1"/>
  <c r="E21" i="1" s="1"/>
  <c r="E22" i="1" s="1"/>
  <c r="E23" i="1" s="1"/>
  <c r="J24" i="1" s="1"/>
  <c r="D17" i="1"/>
  <c r="D18" i="1" s="1"/>
  <c r="BG13" i="4" l="1"/>
  <c r="BG28" i="4"/>
  <c r="BG29" i="4" s="1"/>
  <c r="BJ12" i="4"/>
  <c r="BJ13" i="4" s="1"/>
  <c r="BJ23" i="4" s="1"/>
  <c r="BE16" i="3"/>
  <c r="BE14" i="4"/>
  <c r="M14" i="4"/>
  <c r="Q14" i="4"/>
  <c r="AG35" i="4"/>
  <c r="AE30" i="4"/>
  <c r="AE35" i="4"/>
  <c r="AG30" i="4"/>
  <c r="AF35" i="4"/>
  <c r="AH30" i="4"/>
  <c r="AD74" i="4"/>
  <c r="AD75" i="4" s="1"/>
  <c r="AF30" i="4"/>
  <c r="AH35" i="4"/>
  <c r="V19" i="4"/>
  <c r="X19" i="4"/>
  <c r="AD33" i="4"/>
  <c r="D12" i="4"/>
  <c r="K13" i="4"/>
  <c r="W14" i="4"/>
  <c r="U14" i="4"/>
  <c r="BE19" i="4"/>
  <c r="M19" i="4"/>
  <c r="Q19" i="4"/>
  <c r="K20" i="4"/>
  <c r="D21" i="4"/>
  <c r="V14" i="4"/>
  <c r="U19" i="4"/>
  <c r="BE20" i="3"/>
  <c r="M20" i="3"/>
  <c r="O20" i="3"/>
  <c r="Q20" i="3"/>
  <c r="D22" i="3"/>
  <c r="K21" i="3"/>
  <c r="W21" i="3" s="1"/>
  <c r="K14" i="3"/>
  <c r="X14" i="3" s="1"/>
  <c r="D13" i="3"/>
  <c r="W20" i="3"/>
  <c r="W19" i="3"/>
  <c r="W18" i="3"/>
  <c r="W17" i="3"/>
  <c r="W16" i="3"/>
  <c r="W15" i="3"/>
  <c r="V21" i="3"/>
  <c r="U19" i="3"/>
  <c r="V18" i="3"/>
  <c r="X17" i="3"/>
  <c r="U16" i="3"/>
  <c r="X15" i="3"/>
  <c r="X20" i="3"/>
  <c r="U18" i="3"/>
  <c r="V17" i="3"/>
  <c r="V15" i="3"/>
  <c r="BG12" i="3"/>
  <c r="BG13" i="3" s="1"/>
  <c r="BG14" i="3" s="1"/>
  <c r="AC75" i="3"/>
  <c r="AC80" i="3" s="1"/>
  <c r="AC85" i="3" s="1"/>
  <c r="V20" i="3"/>
  <c r="X19" i="3"/>
  <c r="U17" i="3"/>
  <c r="X16" i="3"/>
  <c r="U15" i="3"/>
  <c r="U20" i="3"/>
  <c r="V19" i="3"/>
  <c r="X18" i="3"/>
  <c r="V16" i="3"/>
  <c r="V14" i="3"/>
  <c r="AD30" i="3"/>
  <c r="Z42" i="3"/>
  <c r="BE17" i="3"/>
  <c r="M15" i="3"/>
  <c r="BE15" i="3"/>
  <c r="Q15" i="3"/>
  <c r="O15" i="3"/>
  <c r="AD33" i="3"/>
  <c r="E16" i="1"/>
  <c r="E15" i="1" s="1"/>
  <c r="E14" i="1" s="1"/>
  <c r="E13" i="1" s="1"/>
  <c r="E12" i="1" s="1"/>
  <c r="E11" i="1" s="1"/>
  <c r="E10" i="1" s="1"/>
  <c r="K18" i="1"/>
  <c r="O18" i="1" s="1"/>
  <c r="D19" i="1"/>
  <c r="K17" i="1"/>
  <c r="O17" i="1" s="1"/>
  <c r="D16" i="1"/>
  <c r="X21" i="3" l="1"/>
  <c r="W14" i="3"/>
  <c r="U14" i="3"/>
  <c r="AD85" i="4"/>
  <c r="AD84" i="4"/>
  <c r="AG31" i="4"/>
  <c r="AG32" i="4" s="1"/>
  <c r="AD59" i="4"/>
  <c r="AD60" i="4" s="1"/>
  <c r="AF60" i="4" s="1"/>
  <c r="K21" i="4"/>
  <c r="D22" i="4"/>
  <c r="BE13" i="4"/>
  <c r="M13" i="4"/>
  <c r="Q13" i="4"/>
  <c r="U13" i="4"/>
  <c r="X13" i="4"/>
  <c r="W13" i="4"/>
  <c r="V13" i="4"/>
  <c r="AD65" i="4"/>
  <c r="AD66" i="4"/>
  <c r="AF66" i="4" s="1"/>
  <c r="AH31" i="4"/>
  <c r="AH32" i="4" s="1"/>
  <c r="AF48" i="4"/>
  <c r="AE31" i="4"/>
  <c r="AE32" i="4" s="1"/>
  <c r="AD48" i="4"/>
  <c r="AD47" i="4"/>
  <c r="AD80" i="4"/>
  <c r="AD79" i="4"/>
  <c r="AD53" i="4"/>
  <c r="AF31" i="4"/>
  <c r="AF32" i="4" s="1"/>
  <c r="AD54" i="4"/>
  <c r="AF54" i="4" s="1"/>
  <c r="BE20" i="4"/>
  <c r="M20" i="4"/>
  <c r="Q20" i="4"/>
  <c r="W20" i="4"/>
  <c r="X20" i="4"/>
  <c r="V20" i="4"/>
  <c r="U20" i="4"/>
  <c r="D11" i="4"/>
  <c r="K12" i="4"/>
  <c r="K13" i="3"/>
  <c r="D12" i="3"/>
  <c r="AD74" i="3"/>
  <c r="AD75" i="3" s="1"/>
  <c r="AE35" i="3"/>
  <c r="AG30" i="3"/>
  <c r="AH35" i="3"/>
  <c r="AF30" i="3"/>
  <c r="AF35" i="3"/>
  <c r="AH30" i="3"/>
  <c r="AE30" i="3"/>
  <c r="AG35" i="3"/>
  <c r="U21" i="3"/>
  <c r="BE14" i="3"/>
  <c r="M14" i="3"/>
  <c r="O14" i="3"/>
  <c r="Q14" i="3"/>
  <c r="BE21" i="3"/>
  <c r="M21" i="3"/>
  <c r="O21" i="3"/>
  <c r="Q21" i="3"/>
  <c r="D23" i="3"/>
  <c r="K22" i="3"/>
  <c r="Q18" i="1"/>
  <c r="Q17" i="1"/>
  <c r="AD41" i="1"/>
  <c r="AD42" i="1" s="1"/>
  <c r="M17" i="1"/>
  <c r="D20" i="1"/>
  <c r="K19" i="1"/>
  <c r="K16" i="1"/>
  <c r="D15" i="1"/>
  <c r="M18" i="1"/>
  <c r="D10" i="4" l="1"/>
  <c r="K10" i="4" s="1"/>
  <c r="K11" i="4"/>
  <c r="AG33" i="4"/>
  <c r="AC60" i="4"/>
  <c r="AE59" i="4" s="1"/>
  <c r="AE60" i="4" s="1"/>
  <c r="K22" i="4"/>
  <c r="D23" i="4"/>
  <c r="BE12" i="4"/>
  <c r="M12" i="4"/>
  <c r="Q12" i="4"/>
  <c r="X12" i="4"/>
  <c r="V12" i="4"/>
  <c r="W12" i="4"/>
  <c r="U12" i="4"/>
  <c r="AE47" i="4"/>
  <c r="AE48" i="4"/>
  <c r="AE33" i="4"/>
  <c r="AC48" i="4"/>
  <c r="AC54" i="4"/>
  <c r="AE53" i="4"/>
  <c r="AF33" i="4"/>
  <c r="AE54" i="4"/>
  <c r="AC66" i="4"/>
  <c r="AH33" i="4"/>
  <c r="BE21" i="4"/>
  <c r="M21" i="4"/>
  <c r="Q21" i="4"/>
  <c r="X21" i="4"/>
  <c r="V21" i="4"/>
  <c r="U21" i="4"/>
  <c r="W21" i="4"/>
  <c r="BE22" i="3"/>
  <c r="M22" i="3"/>
  <c r="Q22" i="3"/>
  <c r="O22" i="3"/>
  <c r="X22" i="3"/>
  <c r="W22" i="3"/>
  <c r="U22" i="3"/>
  <c r="V22" i="3"/>
  <c r="AD79" i="3"/>
  <c r="AD53" i="3"/>
  <c r="AD54" i="3"/>
  <c r="AF54" i="3" s="1"/>
  <c r="AF31" i="3"/>
  <c r="AF32" i="3" s="1"/>
  <c r="AD80" i="3"/>
  <c r="AD48" i="3"/>
  <c r="AD47" i="3"/>
  <c r="AF48" i="3"/>
  <c r="AE31" i="3"/>
  <c r="AE32" i="3" s="1"/>
  <c r="K12" i="3"/>
  <c r="D11" i="3"/>
  <c r="I24" i="3"/>
  <c r="K24" i="3" s="1"/>
  <c r="BE24" i="3" s="1"/>
  <c r="K23" i="3"/>
  <c r="AD66" i="3"/>
  <c r="AF66" i="3" s="1"/>
  <c r="AD65" i="3"/>
  <c r="AH31" i="3"/>
  <c r="AH32" i="3" s="1"/>
  <c r="AD84" i="3"/>
  <c r="AG31" i="3"/>
  <c r="AG32" i="3" s="1"/>
  <c r="AD59" i="3"/>
  <c r="AD60" i="3" s="1"/>
  <c r="AF60" i="3" s="1"/>
  <c r="AD85" i="3"/>
  <c r="BE13" i="3"/>
  <c r="M13" i="3"/>
  <c r="O13" i="3"/>
  <c r="Q13" i="3"/>
  <c r="V13" i="3"/>
  <c r="W13" i="3"/>
  <c r="X13" i="3"/>
  <c r="U13" i="3"/>
  <c r="D14" i="1"/>
  <c r="K15" i="1"/>
  <c r="M16" i="1"/>
  <c r="O16" i="1"/>
  <c r="Q16" i="1"/>
  <c r="Q19" i="1"/>
  <c r="M19" i="1"/>
  <c r="O19" i="1"/>
  <c r="AC42" i="1"/>
  <c r="S23" i="1"/>
  <c r="S21" i="1"/>
  <c r="S19" i="1"/>
  <c r="BE19" i="1" s="1"/>
  <c r="S17" i="1"/>
  <c r="S15" i="1"/>
  <c r="S13" i="1"/>
  <c r="S11" i="1"/>
  <c r="S22" i="1"/>
  <c r="S20" i="1"/>
  <c r="S18" i="1"/>
  <c r="BE18" i="1" s="1"/>
  <c r="S16" i="1"/>
  <c r="AD32" i="1" s="1"/>
  <c r="S14" i="1"/>
  <c r="S12" i="1"/>
  <c r="S10" i="1"/>
  <c r="K20" i="1"/>
  <c r="D21" i="1"/>
  <c r="K23" i="4" l="1"/>
  <c r="I24" i="4"/>
  <c r="K24" i="4" s="1"/>
  <c r="BE24" i="4" s="1"/>
  <c r="M11" i="4"/>
  <c r="BE11" i="4"/>
  <c r="Q11" i="4"/>
  <c r="W11" i="4"/>
  <c r="X11" i="4"/>
  <c r="V11" i="4"/>
  <c r="U11" i="4"/>
  <c r="AE66" i="4"/>
  <c r="AE65" i="4"/>
  <c r="BE22" i="4"/>
  <c r="M22" i="4"/>
  <c r="Q22" i="4"/>
  <c r="U22" i="4"/>
  <c r="V22" i="4"/>
  <c r="W22" i="4"/>
  <c r="X22" i="4"/>
  <c r="BE10" i="4"/>
  <c r="M10" i="4"/>
  <c r="Q10" i="4"/>
  <c r="V10" i="4"/>
  <c r="W10" i="4"/>
  <c r="U10" i="4"/>
  <c r="X10" i="4"/>
  <c r="AE54" i="3"/>
  <c r="AE53" i="3"/>
  <c r="AF33" i="3"/>
  <c r="AC54" i="3"/>
  <c r="D10" i="3"/>
  <c r="K10" i="3" s="1"/>
  <c r="K11" i="3"/>
  <c r="AC60" i="3"/>
  <c r="AE59" i="3" s="1"/>
  <c r="AE60" i="3" s="1"/>
  <c r="AG33" i="3"/>
  <c r="BE12" i="3"/>
  <c r="M12" i="3"/>
  <c r="Q12" i="3"/>
  <c r="O12" i="3"/>
  <c r="V12" i="3"/>
  <c r="X12" i="3"/>
  <c r="U12" i="3"/>
  <c r="W12" i="3"/>
  <c r="AC66" i="3"/>
  <c r="AH33" i="3"/>
  <c r="BE23" i="3"/>
  <c r="M23" i="3"/>
  <c r="Q23" i="3"/>
  <c r="O23" i="3"/>
  <c r="W23" i="3"/>
  <c r="U23" i="3"/>
  <c r="V23" i="3"/>
  <c r="X23" i="3"/>
  <c r="AE33" i="3"/>
  <c r="AC48" i="3"/>
  <c r="AE48" i="3"/>
  <c r="AE47" i="3"/>
  <c r="X18" i="1"/>
  <c r="X17" i="1"/>
  <c r="W15" i="1"/>
  <c r="U20" i="1"/>
  <c r="V19" i="1"/>
  <c r="V17" i="1"/>
  <c r="X19" i="1"/>
  <c r="X16" i="1"/>
  <c r="U19" i="1"/>
  <c r="U16" i="1"/>
  <c r="W20" i="1"/>
  <c r="U15" i="1"/>
  <c r="X15" i="1"/>
  <c r="V20" i="1"/>
  <c r="U18" i="1"/>
  <c r="U17" i="1"/>
  <c r="V18" i="1"/>
  <c r="W16" i="1"/>
  <c r="W19" i="1"/>
  <c r="V16" i="1"/>
  <c r="X20" i="1"/>
  <c r="W18" i="1"/>
  <c r="W17" i="1"/>
  <c r="V15" i="1"/>
  <c r="BE16" i="1"/>
  <c r="BG12" i="1"/>
  <c r="BG13" i="1" s="1"/>
  <c r="AC75" i="1"/>
  <c r="AC80" i="1" s="1"/>
  <c r="AC85" i="1" s="1"/>
  <c r="Z42" i="1"/>
  <c r="AD30" i="1"/>
  <c r="BE17" i="1"/>
  <c r="AD33" i="1"/>
  <c r="D22" i="1"/>
  <c r="K21" i="1"/>
  <c r="V21" i="1" s="1"/>
  <c r="M20" i="1"/>
  <c r="BE20" i="1"/>
  <c r="O20" i="1"/>
  <c r="Q20" i="1"/>
  <c r="Q15" i="1"/>
  <c r="BE15" i="1"/>
  <c r="M15" i="1"/>
  <c r="O15" i="1"/>
  <c r="K14" i="1"/>
  <c r="W14" i="1" s="1"/>
  <c r="D13" i="1"/>
  <c r="BE23" i="4" l="1"/>
  <c r="M23" i="4"/>
  <c r="Q23" i="4"/>
  <c r="U23" i="4"/>
  <c r="V23" i="4"/>
  <c r="X23" i="4"/>
  <c r="BE11" i="3"/>
  <c r="M11" i="3"/>
  <c r="Q11" i="3"/>
  <c r="O11" i="3"/>
  <c r="U11" i="3"/>
  <c r="W11" i="3"/>
  <c r="V11" i="3"/>
  <c r="X11" i="3"/>
  <c r="AE65" i="3"/>
  <c r="AE66" i="3"/>
  <c r="BE10" i="3"/>
  <c r="M10" i="3"/>
  <c r="O10" i="3"/>
  <c r="Q10" i="3"/>
  <c r="U10" i="3"/>
  <c r="V10" i="3"/>
  <c r="W10" i="3"/>
  <c r="X10" i="3"/>
  <c r="AF30" i="1"/>
  <c r="AE30" i="1"/>
  <c r="X21" i="1"/>
  <c r="U21" i="1"/>
  <c r="W21" i="1"/>
  <c r="X14" i="1"/>
  <c r="V14" i="1"/>
  <c r="U14" i="1"/>
  <c r="BE14" i="1"/>
  <c r="M14" i="1"/>
  <c r="Q14" i="1"/>
  <c r="O14" i="1"/>
  <c r="D12" i="1"/>
  <c r="K13" i="1"/>
  <c r="Q21" i="1"/>
  <c r="BE21" i="1"/>
  <c r="M21" i="1"/>
  <c r="O21" i="1"/>
  <c r="K22" i="1"/>
  <c r="D23" i="1"/>
  <c r="AD74" i="1"/>
  <c r="AD75" i="1" s="1"/>
  <c r="AH35" i="1"/>
  <c r="AG35" i="1"/>
  <c r="AF35" i="1"/>
  <c r="AH30" i="1"/>
  <c r="AE35" i="1"/>
  <c r="AG30" i="1"/>
  <c r="X22" i="1" l="1"/>
  <c r="V22" i="1"/>
  <c r="U22" i="1"/>
  <c r="W22" i="1"/>
  <c r="V13" i="1"/>
  <c r="U13" i="1"/>
  <c r="X13" i="1"/>
  <c r="W13" i="1"/>
  <c r="D11" i="1"/>
  <c r="K12" i="1"/>
  <c r="I24" i="1"/>
  <c r="K24" i="1" s="1"/>
  <c r="BE24" i="1" s="1"/>
  <c r="K23" i="1"/>
  <c r="AD85" i="1"/>
  <c r="AD84" i="1"/>
  <c r="AG31" i="1"/>
  <c r="AG32" i="1" s="1"/>
  <c r="AD59" i="1"/>
  <c r="AD60" i="1" s="1"/>
  <c r="AF60" i="1" s="1"/>
  <c r="AD65" i="1"/>
  <c r="AH31" i="1"/>
  <c r="AH32" i="1" s="1"/>
  <c r="AD66" i="1"/>
  <c r="AF66" i="1" s="1"/>
  <c r="BE22" i="1"/>
  <c r="M22" i="1"/>
  <c r="Q22" i="1"/>
  <c r="O22" i="1"/>
  <c r="AF48" i="1"/>
  <c r="AD48" i="1"/>
  <c r="AE31" i="1"/>
  <c r="AE32" i="1" s="1"/>
  <c r="AD47" i="1"/>
  <c r="BE13" i="1"/>
  <c r="M13" i="1"/>
  <c r="O13" i="1"/>
  <c r="Q13" i="1"/>
  <c r="AD53" i="1"/>
  <c r="AD54" i="1"/>
  <c r="AF54" i="1" s="1"/>
  <c r="AF31" i="1"/>
  <c r="AF32" i="1" s="1"/>
  <c r="AD80" i="1"/>
  <c r="AD79" i="1"/>
  <c r="U23" i="1" l="1"/>
  <c r="X23" i="1"/>
  <c r="V23" i="1"/>
  <c r="W23" i="1"/>
  <c r="U12" i="1"/>
  <c r="X12" i="1"/>
  <c r="V12" i="1"/>
  <c r="W12" i="1"/>
  <c r="AG33" i="1"/>
  <c r="AC60" i="1"/>
  <c r="AE59" i="1" s="1"/>
  <c r="AE60" i="1" s="1"/>
  <c r="Q23" i="1"/>
  <c r="BE23" i="1"/>
  <c r="M23" i="1"/>
  <c r="O23" i="1"/>
  <c r="AF33" i="1"/>
  <c r="AE54" i="1"/>
  <c r="AC54" i="1"/>
  <c r="AE53" i="1"/>
  <c r="AC66" i="1"/>
  <c r="AH33" i="1"/>
  <c r="BE12" i="1"/>
  <c r="M12" i="1"/>
  <c r="Q12" i="1"/>
  <c r="O12" i="1"/>
  <c r="AE48" i="1"/>
  <c r="AE33" i="1"/>
  <c r="AC48" i="1"/>
  <c r="AE47" i="1"/>
  <c r="K11" i="1"/>
  <c r="D10" i="1"/>
  <c r="K10" i="1" s="1"/>
  <c r="X10" i="1" l="1"/>
  <c r="U10" i="1"/>
  <c r="V10" i="1"/>
  <c r="W10" i="1"/>
  <c r="V11" i="1"/>
  <c r="W11" i="1"/>
  <c r="X11" i="1"/>
  <c r="U11" i="1"/>
  <c r="BE11" i="1"/>
  <c r="M11" i="1"/>
  <c r="O11" i="1"/>
  <c r="Q11" i="1"/>
  <c r="BE10" i="1"/>
  <c r="M10" i="1"/>
  <c r="Q10" i="1"/>
  <c r="O10" i="1"/>
  <c r="AE66" i="1"/>
  <c r="AE65" i="1"/>
</calcChain>
</file>

<file path=xl/sharedStrings.xml><?xml version="1.0" encoding="utf-8"?>
<sst xmlns="http://schemas.openxmlformats.org/spreadsheetml/2006/main" count="255" uniqueCount="61">
  <si>
    <t>Long-run</t>
  </si>
  <si>
    <t>Cookies</t>
  </si>
  <si>
    <t>Juice</t>
  </si>
  <si>
    <t>Index</t>
  </si>
  <si>
    <t>Baseline</t>
  </si>
  <si>
    <t>alt(i)</t>
  </si>
  <si>
    <r>
      <t>M</t>
    </r>
    <r>
      <rPr>
        <vertAlign val="superscript"/>
        <sz val="11"/>
        <color indexed="8"/>
        <rFont val="Calibri"/>
        <family val="2"/>
      </rPr>
      <t>d</t>
    </r>
  </si>
  <si>
    <t>(bag)</t>
  </si>
  <si>
    <t>(bottle)</t>
  </si>
  <si>
    <t>(base=1)</t>
  </si>
  <si>
    <r>
      <t>Y</t>
    </r>
    <r>
      <rPr>
        <vertAlign val="superscript"/>
        <sz val="11"/>
        <color indexed="8"/>
        <rFont val="Calibri"/>
        <family val="2"/>
      </rPr>
      <t>s</t>
    </r>
  </si>
  <si>
    <t>x</t>
  </si>
  <si>
    <t>y</t>
  </si>
  <si>
    <t>alt(ii)</t>
  </si>
  <si>
    <r>
      <t>M</t>
    </r>
    <r>
      <rPr>
        <vertAlign val="superscript"/>
        <sz val="11"/>
        <color indexed="8"/>
        <rFont val="Calibri"/>
        <family val="2"/>
      </rPr>
      <t>s</t>
    </r>
  </si>
  <si>
    <r>
      <t>%</t>
    </r>
    <r>
      <rPr>
        <sz val="11"/>
        <color indexed="8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indexed="8"/>
        <rFont val="Calibri"/>
        <family val="2"/>
      </rPr>
      <t>s</t>
    </r>
  </si>
  <si>
    <r>
      <t>V</t>
    </r>
    <r>
      <rPr>
        <vertAlign val="superscript"/>
        <sz val="11"/>
        <color indexed="8"/>
        <rFont val="Calibri"/>
        <family val="2"/>
      </rPr>
      <t>*</t>
    </r>
  </si>
  <si>
    <r>
      <t>Y</t>
    </r>
    <r>
      <rPr>
        <vertAlign val="superscript"/>
        <sz val="11"/>
        <color indexed="8"/>
        <rFont val="Calibri"/>
        <family val="2"/>
      </rPr>
      <t>P</t>
    </r>
  </si>
  <si>
    <t>l</t>
  </si>
  <si>
    <t>…</t>
  </si>
  <si>
    <r>
      <rPr>
        <sz val="11"/>
        <color indexed="8"/>
        <rFont val="Symbol"/>
        <family val="1"/>
        <charset val="2"/>
      </rPr>
      <t>h</t>
    </r>
    <r>
      <rPr>
        <vertAlign val="subscript"/>
        <sz val="11"/>
        <color indexed="8"/>
        <rFont val="Calibri"/>
        <family val="2"/>
      </rPr>
      <t>SRAS,P</t>
    </r>
  </si>
  <si>
    <r>
      <t>P</t>
    </r>
    <r>
      <rPr>
        <vertAlign val="superscript"/>
        <sz val="11"/>
        <color indexed="8"/>
        <rFont val="Calibri"/>
        <family val="2"/>
      </rPr>
      <t>eq</t>
    </r>
  </si>
  <si>
    <r>
      <rPr>
        <sz val="11"/>
        <color indexed="8"/>
        <rFont val="Symbol"/>
        <family val="1"/>
        <charset val="2"/>
      </rPr>
      <t>p</t>
    </r>
    <r>
      <rPr>
        <vertAlign val="superscript"/>
        <sz val="11"/>
        <color indexed="8"/>
        <rFont val="Calibri"/>
        <family val="2"/>
      </rPr>
      <t>eq</t>
    </r>
  </si>
  <si>
    <r>
      <t>Y</t>
    </r>
    <r>
      <rPr>
        <vertAlign val="superscript"/>
        <sz val="11"/>
        <color indexed="8"/>
        <rFont val="Calibri"/>
        <family val="2"/>
      </rPr>
      <t>eq</t>
    </r>
  </si>
  <si>
    <t>gap</t>
  </si>
  <si>
    <t>Initial price level</t>
  </si>
  <si>
    <t>Weights for price index:</t>
  </si>
  <si>
    <t>Equilibrium price (P)</t>
  </si>
  <si>
    <t>Velocity chosen by market participants</t>
  </si>
  <si>
    <t>Money supply chosen by central bank</t>
  </si>
  <si>
    <t>P l1</t>
  </si>
  <si>
    <t>Y l1</t>
  </si>
  <si>
    <t>P l2</t>
  </si>
  <si>
    <t>Y l2</t>
  </si>
  <si>
    <t>P l3</t>
  </si>
  <si>
    <t>Y l3</t>
  </si>
  <si>
    <t>P l4</t>
  </si>
  <si>
    <t>Y l4</t>
  </si>
  <si>
    <t>baseline P</t>
  </si>
  <si>
    <t>alt I P</t>
  </si>
  <si>
    <t>alt ii P</t>
  </si>
  <si>
    <t>pbs</t>
  </si>
  <si>
    <t>Potential Output</t>
  </si>
  <si>
    <t>1/3 price adj.</t>
  </si>
  <si>
    <t>2/3 price adj.</t>
  </si>
  <si>
    <t>complete price adj.</t>
  </si>
  <si>
    <t>no price adj</t>
  </si>
  <si>
    <t>base</t>
  </si>
  <si>
    <t>base demand</t>
  </si>
  <si>
    <t>alt(i)  demand</t>
  </si>
  <si>
    <t>Money supply change</t>
  </si>
  <si>
    <t>no change</t>
  </si>
  <si>
    <t>Initial Long run supply</t>
  </si>
  <si>
    <t>P</t>
  </si>
  <si>
    <t xml:space="preserve">               </t>
  </si>
  <si>
    <t>Short run supply shock</t>
  </si>
  <si>
    <t>Demand elasticity</t>
  </si>
  <si>
    <t>Adverse</t>
  </si>
  <si>
    <t>Favorable</t>
  </si>
  <si>
    <t>None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</si>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</sst>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rgb="FF3333FF"/>
      <name val="Calibri"/>
      <family val="2"/>
      <scheme val="minor"/>
    </font>
    <font>
      <sz val="11"/>
      <color rgb="FFD600D6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Symbol"/>
      <family val="1"/>
      <charset val="2"/>
    </font>
    <font>
      <sz val="11"/>
      <color theme="1"/>
      <name val="Symbol"/>
      <family val="1"/>
      <charset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/>
    <xf numFmtId="164" fontId="0" fillId="2" borderId="0" xfId="0" applyNumberFormat="1" applyFill="1"/>
    <xf numFmtId="2" fontId="0" fillId="0" borderId="0" xfId="0" applyNumberFormat="1" applyFill="1"/>
    <xf numFmtId="0" fontId="0" fillId="0" borderId="0" xfId="0" applyFill="1"/>
    <xf numFmtId="1" fontId="3" fillId="0" borderId="0" xfId="0" applyNumberFormat="1" applyFont="1" applyFill="1"/>
    <xf numFmtId="0" fontId="3" fillId="0" borderId="0" xfId="0" applyFont="1" applyFill="1"/>
    <xf numFmtId="1" fontId="1" fillId="0" borderId="0" xfId="0" applyNumberFormat="1" applyFont="1" applyFill="1"/>
    <xf numFmtId="1" fontId="4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6" fillId="5" borderId="0" xfId="0" applyFont="1" applyFill="1"/>
    <xf numFmtId="165" fontId="0" fillId="0" borderId="0" xfId="0" applyNumberFormat="1"/>
    <xf numFmtId="0" fontId="0" fillId="6" borderId="0" xfId="0" applyFill="1"/>
    <xf numFmtId="0" fontId="0" fillId="6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5" borderId="0" xfId="0" applyNumberFormat="1" applyFill="1"/>
    <xf numFmtId="0" fontId="8" fillId="0" borderId="0" xfId="0" applyFont="1" applyAlignment="1">
      <alignment horizontal="center"/>
    </xf>
    <xf numFmtId="9" fontId="0" fillId="0" borderId="0" xfId="1" applyFont="1"/>
    <xf numFmtId="0" fontId="0" fillId="7" borderId="0" xfId="0" applyFill="1"/>
    <xf numFmtId="0" fontId="0" fillId="0" borderId="0" xfId="0" quotePrefix="1"/>
    <xf numFmtId="9" fontId="0" fillId="5" borderId="0" xfId="0" applyNumberFormat="1" applyFill="1"/>
    <xf numFmtId="9" fontId="0" fillId="7" borderId="0" xfId="0" applyNumberFormat="1" applyFill="1"/>
    <xf numFmtId="10" fontId="0" fillId="0" borderId="0" xfId="0" applyNumberFormat="1"/>
    <xf numFmtId="0" fontId="1" fillId="0" borderId="0" xfId="0" applyFont="1"/>
    <xf numFmtId="1" fontId="3" fillId="8" borderId="0" xfId="0" applyNumberFormat="1" applyFont="1" applyFill="1"/>
    <xf numFmtId="0" fontId="0" fillId="2" borderId="0" xfId="0" applyFill="1"/>
    <xf numFmtId="0" fontId="11" fillId="9" borderId="0" xfId="0" applyFont="1" applyFill="1"/>
    <xf numFmtId="9" fontId="11" fillId="9" borderId="0" xfId="1" applyFont="1" applyFill="1"/>
    <xf numFmtId="0" fontId="12" fillId="0" borderId="0" xfId="0" applyFont="1"/>
    <xf numFmtId="0" fontId="12" fillId="9" borderId="0" xfId="0" applyFont="1" applyFill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2081041738155589"/>
          <c:y val="2.527573277935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'Back end supply shock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'Back end supply shock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D5-4150-8630-EE1825967C93}"/>
            </c:ext>
          </c:extLst>
        </c:ser>
        <c:ser>
          <c:idx val="2"/>
          <c:order val="1"/>
          <c:spPr>
            <a:ln cmpd="sng">
              <a:solidFill>
                <a:srgbClr val="3333FF"/>
              </a:solidFill>
              <a:prstDash val="solid"/>
            </a:ln>
          </c:spPr>
          <c:marker>
            <c:symbol val="none"/>
          </c:marker>
          <c:xVal>
            <c:numRef>
              <c:f>'Back end supply shock '!$O$10:$O$23</c:f>
              <c:numCache>
                <c:formatCode>0</c:formatCode>
                <c:ptCount val="14"/>
                <c:pt idx="0">
                  <c:v>17189.757667785907</c:v>
                </c:pt>
                <c:pt idx="1">
                  <c:v>16704.37649240622</c:v>
                </c:pt>
                <c:pt idx="2">
                  <c:v>16193.448939374972</c:v>
                </c:pt>
                <c:pt idx="3">
                  <c:v>15655.630462499972</c:v>
                </c:pt>
                <c:pt idx="4">
                  <c:v>15089.505749999973</c:v>
                </c:pt>
                <c:pt idx="5">
                  <c:v>14493.584999999974</c:v>
                </c:pt>
                <c:pt idx="6">
                  <c:v>13866.299999999976</c:v>
                </c:pt>
                <c:pt idx="7">
                  <c:v>13205.999999999976</c:v>
                </c:pt>
                <c:pt idx="8">
                  <c:v>12545.699999999977</c:v>
                </c:pt>
                <c:pt idx="9">
                  <c:v>11852.384999999978</c:v>
                </c:pt>
                <c:pt idx="10">
                  <c:v>11124.404249999978</c:v>
                </c:pt>
                <c:pt idx="11">
                  <c:v>10360.024462499978</c:v>
                </c:pt>
                <c:pt idx="12">
                  <c:v>9557.4256856249813</c:v>
                </c:pt>
                <c:pt idx="13">
                  <c:v>8714.6969699062283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D5-4150-8630-EE1825967C93}"/>
            </c:ext>
          </c:extLst>
        </c:ser>
        <c:ser>
          <c:idx val="7"/>
          <c:order val="2"/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'Back end supply shock '!$V$10:$V$23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D5-4150-8630-EE1825967C93}"/>
            </c:ext>
          </c:extLst>
        </c:ser>
        <c:ser>
          <c:idx val="8"/>
          <c:order val="3"/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strRef>
              <c:f>'Back end supply shock '!$W$10:$W$23</c:f>
              <c:strCache>
                <c:ptCount val="14"/>
                <c:pt idx="0">
                  <c:v>1255</c:v>
                </c:pt>
                <c:pt idx="1">
                  <c:v>2711</c:v>
                </c:pt>
                <c:pt idx="2">
                  <c:v>4244</c:v>
                </c:pt>
                <c:pt idx="3">
                  <c:v>5857</c:v>
                </c:pt>
                <c:pt idx="4">
                  <c:v>7555</c:v>
                </c:pt>
                <c:pt idx="5">
                  <c:v>9343</c:v>
                </c:pt>
                <c:pt idx="6">
                  <c:v>11225</c:v>
                </c:pt>
                <c:pt idx="7">
                  <c:v>13206</c:v>
                </c:pt>
                <c:pt idx="8">
                  <c:v>15187</c:v>
                </c:pt>
                <c:pt idx="9">
                  <c:v>17267</c:v>
                </c:pt>
                <c:pt idx="10">
                  <c:v>19451</c:v>
                </c:pt>
                <c:pt idx="11">
                  <c:v>21744</c:v>
                </c:pt>
                <c:pt idx="12">
                  <c:v>24152</c:v>
                </c:pt>
                <c:pt idx="13">
                  <c:v>               </c:v>
                </c:pt>
              </c:strCache>
            </c:str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D5-4150-8630-EE1825967C93}"/>
            </c:ext>
          </c:extLst>
        </c:ser>
        <c:ser>
          <c:idx val="4"/>
          <c:order val="4"/>
          <c:marker>
            <c:symbol val="none"/>
          </c:marker>
          <c:xVal>
            <c:numRef>
              <c:f>'Back end supply shock '!$X$10:$X$23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2D5-4150-8630-EE1825967C93}"/>
            </c:ext>
          </c:extLst>
        </c:ser>
        <c:ser>
          <c:idx val="6"/>
          <c:order val="5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2D5-4150-8630-EE1825967C93}"/>
            </c:ext>
          </c:extLst>
        </c:ser>
        <c:ser>
          <c:idx val="9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2D5-4150-8630-EE1825967C93}"/>
            </c:ext>
          </c:extLst>
        </c:ser>
        <c:ser>
          <c:idx val="10"/>
          <c:order val="7"/>
          <c:tx>
            <c:strRef>
              <c:f>'Back end supply shock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2D5-4150-8630-EE1825967C93}"/>
            </c:ext>
          </c:extLst>
        </c:ser>
        <c:ser>
          <c:idx val="11"/>
          <c:order val="8"/>
          <c:tx>
            <c:strRef>
              <c:f>'Back end supply shock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2D5-4150-8630-EE1825967C93}"/>
            </c:ext>
          </c:extLst>
        </c:ser>
        <c:ser>
          <c:idx val="12"/>
          <c:order val="9"/>
          <c:tx>
            <c:strRef>
              <c:f>'Back end supply shock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2D5-4150-8630-EE1825967C93}"/>
            </c:ext>
          </c:extLst>
        </c:ser>
        <c:ser>
          <c:idx val="13"/>
          <c:order val="10"/>
          <c:tx>
            <c:strRef>
              <c:f>'Back end supply shock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2D5-4150-8630-EE1825967C93}"/>
            </c:ext>
          </c:extLst>
        </c:ser>
        <c:ser>
          <c:idx val="3"/>
          <c:order val="1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'!$U$10:$U$23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2D5-4150-8630-EE1825967C93}"/>
            </c:ext>
          </c:extLst>
        </c:ser>
        <c:ser>
          <c:idx val="14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2D5-4150-8630-EE1825967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908496"/>
        <c:axId val="337908888"/>
      </c:scatterChart>
      <c:valAx>
        <c:axId val="337908496"/>
        <c:scaling>
          <c:orientation val="minMax"/>
          <c:max val="16000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7908888"/>
        <c:crosses val="autoZero"/>
        <c:crossBetween val="midCat"/>
      </c:valAx>
      <c:valAx>
        <c:axId val="337908888"/>
        <c:scaling>
          <c:orientation val="minMax"/>
          <c:max val="1.2"/>
          <c:min val="0.8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3790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'Back end supply shock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supply shock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0B-46FE-8BEF-205731260127}"/>
            </c:ext>
          </c:extLst>
        </c:ser>
        <c:ser>
          <c:idx val="1"/>
          <c:order val="1"/>
          <c:tx>
            <c:strRef>
              <c:f>'Back end supply shock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0B-46FE-8BEF-205731260127}"/>
            </c:ext>
          </c:extLst>
        </c:ser>
        <c:ser>
          <c:idx val="2"/>
          <c:order val="2"/>
          <c:spPr>
            <a:ln>
              <a:solidFill>
                <a:srgbClr val="3333FF"/>
              </a:solidFill>
              <a:prstDash val="sysDash"/>
            </a:ln>
          </c:spPr>
          <c:marker>
            <c:symbol val="none"/>
          </c:marker>
          <c:xVal>
            <c:numRef>
              <c:f>'Back end supply shock '!$O$10:$O$23</c:f>
              <c:numCache>
                <c:formatCode>0</c:formatCode>
                <c:ptCount val="14"/>
                <c:pt idx="0">
                  <c:v>17189.757667785907</c:v>
                </c:pt>
                <c:pt idx="1">
                  <c:v>16704.37649240622</c:v>
                </c:pt>
                <c:pt idx="2">
                  <c:v>16193.448939374972</c:v>
                </c:pt>
                <c:pt idx="3">
                  <c:v>15655.630462499972</c:v>
                </c:pt>
                <c:pt idx="4">
                  <c:v>15089.505749999973</c:v>
                </c:pt>
                <c:pt idx="5">
                  <c:v>14493.584999999974</c:v>
                </c:pt>
                <c:pt idx="6">
                  <c:v>13866.299999999976</c:v>
                </c:pt>
                <c:pt idx="7">
                  <c:v>13205.999999999976</c:v>
                </c:pt>
                <c:pt idx="8">
                  <c:v>12545.699999999977</c:v>
                </c:pt>
                <c:pt idx="9">
                  <c:v>11852.384999999978</c:v>
                </c:pt>
                <c:pt idx="10">
                  <c:v>11124.404249999978</c:v>
                </c:pt>
                <c:pt idx="11">
                  <c:v>10360.024462499978</c:v>
                </c:pt>
                <c:pt idx="12">
                  <c:v>9557.4256856249813</c:v>
                </c:pt>
                <c:pt idx="13">
                  <c:v>8714.6969699062283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0B-46FE-8BEF-205731260127}"/>
            </c:ext>
          </c:extLst>
        </c:ser>
        <c:ser>
          <c:idx val="3"/>
          <c:order val="3"/>
          <c:spPr>
            <a:ln w="44450" cmpd="dbl">
              <a:solidFill>
                <a:srgbClr val="D600D6"/>
              </a:solidFill>
              <a:prstDash val="solid"/>
            </a:ln>
          </c:spPr>
          <c:marker>
            <c:symbol val="none"/>
          </c:marker>
          <c:xVal>
            <c:numRef>
              <c:f>'Back end supply shock '!$U$10:$U$23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0B-46FE-8BEF-205731260127}"/>
            </c:ext>
          </c:extLst>
        </c:ser>
        <c:ser>
          <c:idx val="7"/>
          <c:order val="4"/>
          <c:spPr>
            <a:ln w="19050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'Back end supply shock '!$V$10:$V$23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0B-46FE-8BEF-205731260127}"/>
            </c:ext>
          </c:extLst>
        </c:ser>
        <c:ser>
          <c:idx val="8"/>
          <c:order val="5"/>
          <c:spPr>
            <a:ln w="22225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strRef>
              <c:f>'Back end supply shock '!$W$10:$W$23</c:f>
              <c:strCache>
                <c:ptCount val="14"/>
                <c:pt idx="0">
                  <c:v>1255</c:v>
                </c:pt>
                <c:pt idx="1">
                  <c:v>2711</c:v>
                </c:pt>
                <c:pt idx="2">
                  <c:v>4244</c:v>
                </c:pt>
                <c:pt idx="3">
                  <c:v>5857</c:v>
                </c:pt>
                <c:pt idx="4">
                  <c:v>7555</c:v>
                </c:pt>
                <c:pt idx="5">
                  <c:v>9343</c:v>
                </c:pt>
                <c:pt idx="6">
                  <c:v>11225</c:v>
                </c:pt>
                <c:pt idx="7">
                  <c:v>13206</c:v>
                </c:pt>
                <c:pt idx="8">
                  <c:v>15187</c:v>
                </c:pt>
                <c:pt idx="9">
                  <c:v>17267</c:v>
                </c:pt>
                <c:pt idx="10">
                  <c:v>19451</c:v>
                </c:pt>
                <c:pt idx="11">
                  <c:v>21744</c:v>
                </c:pt>
                <c:pt idx="12">
                  <c:v>24152</c:v>
                </c:pt>
                <c:pt idx="13">
                  <c:v>               </c:v>
                </c:pt>
              </c:strCache>
            </c:str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0B-46FE-8BEF-205731260127}"/>
            </c:ext>
          </c:extLst>
        </c:ser>
        <c:ser>
          <c:idx val="4"/>
          <c:order val="6"/>
          <c:spPr>
            <a:ln>
              <a:solidFill>
                <a:srgbClr val="D600D6"/>
              </a:solidFill>
            </a:ln>
          </c:spPr>
          <c:marker>
            <c:symbol val="none"/>
          </c:marker>
          <c:xVal>
            <c:numRef>
              <c:f>'Back end supply shock '!$X$10:$X$23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0B-46FE-8BEF-205731260127}"/>
            </c:ext>
          </c:extLst>
        </c:ser>
        <c:ser>
          <c:idx val="5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0B-46FE-8BEF-205731260127}"/>
            </c:ext>
          </c:extLst>
        </c:ser>
        <c:ser>
          <c:idx val="6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0B-46FE-8BEF-205731260127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0B-46FE-8BEF-205731260127}"/>
            </c:ext>
          </c:extLst>
        </c:ser>
        <c:ser>
          <c:idx val="10"/>
          <c:order val="10"/>
          <c:tx>
            <c:strRef>
              <c:f>'Back end supply shock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0B-46FE-8BEF-205731260127}"/>
            </c:ext>
          </c:extLst>
        </c:ser>
        <c:ser>
          <c:idx val="11"/>
          <c:order val="11"/>
          <c:tx>
            <c:strRef>
              <c:f>'Back end supply shock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0B-46FE-8BEF-205731260127}"/>
            </c:ext>
          </c:extLst>
        </c:ser>
        <c:ser>
          <c:idx val="12"/>
          <c:order val="12"/>
          <c:tx>
            <c:strRef>
              <c:f>'Back end supply shock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0B-46FE-8BEF-205731260127}"/>
            </c:ext>
          </c:extLst>
        </c:ser>
        <c:ser>
          <c:idx val="13"/>
          <c:order val="13"/>
          <c:tx>
            <c:strRef>
              <c:f>'Back end supply shock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0B-46FE-8BEF-20573126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901440"/>
        <c:axId val="337894384"/>
      </c:scatterChart>
      <c:valAx>
        <c:axId val="337901440"/>
        <c:scaling>
          <c:orientation val="minMax"/>
          <c:min val="2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 Output</a:t>
                </a:r>
                <a:r>
                  <a:rPr lang="en-US" baseline="0"/>
                  <a:t> and Demand (Y)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476953223312837"/>
              <c:y val="0.9194305332686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7894384"/>
        <c:crosses val="autoZero"/>
        <c:crossBetween val="midCat"/>
      </c:valAx>
      <c:valAx>
        <c:axId val="337894384"/>
        <c:scaling>
          <c:orientation val="minMax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075935713516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337901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4389835688347175"/>
          <c:y val="2.2116903633491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'Back end supply shock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'Back end supply shock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B5-4760-8501-36C7A6B827A1}"/>
            </c:ext>
          </c:extLst>
        </c:ser>
        <c:ser>
          <c:idx val="2"/>
          <c:order val="1"/>
          <c:spPr>
            <a:ln cmpd="sng">
              <a:solidFill>
                <a:srgbClr val="3333FF"/>
              </a:solidFill>
              <a:prstDash val="solid"/>
            </a:ln>
          </c:spPr>
          <c:marker>
            <c:symbol val="none"/>
          </c:marker>
          <c:xVal>
            <c:numRef>
              <c:f>'Back end supply shock '!$O$10:$O$23</c:f>
              <c:numCache>
                <c:formatCode>0</c:formatCode>
                <c:ptCount val="14"/>
                <c:pt idx="0">
                  <c:v>17189.757667785907</c:v>
                </c:pt>
                <c:pt idx="1">
                  <c:v>16704.37649240622</c:v>
                </c:pt>
                <c:pt idx="2">
                  <c:v>16193.448939374972</c:v>
                </c:pt>
                <c:pt idx="3">
                  <c:v>15655.630462499972</c:v>
                </c:pt>
                <c:pt idx="4">
                  <c:v>15089.505749999973</c:v>
                </c:pt>
                <c:pt idx="5">
                  <c:v>14493.584999999974</c:v>
                </c:pt>
                <c:pt idx="6">
                  <c:v>13866.299999999976</c:v>
                </c:pt>
                <c:pt idx="7">
                  <c:v>13205.999999999976</c:v>
                </c:pt>
                <c:pt idx="8">
                  <c:v>12545.699999999977</c:v>
                </c:pt>
                <c:pt idx="9">
                  <c:v>11852.384999999978</c:v>
                </c:pt>
                <c:pt idx="10">
                  <c:v>11124.404249999978</c:v>
                </c:pt>
                <c:pt idx="11">
                  <c:v>10360.024462499978</c:v>
                </c:pt>
                <c:pt idx="12">
                  <c:v>9557.4256856249813</c:v>
                </c:pt>
                <c:pt idx="13">
                  <c:v>8714.6969699062283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B5-4760-8501-36C7A6B827A1}"/>
            </c:ext>
          </c:extLst>
        </c:ser>
        <c:ser>
          <c:idx val="7"/>
          <c:order val="2"/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'Back end supply shock '!$V$10:$V$23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B5-4760-8501-36C7A6B827A1}"/>
            </c:ext>
          </c:extLst>
        </c:ser>
        <c:ser>
          <c:idx val="8"/>
          <c:order val="3"/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strRef>
              <c:f>'Back end supply shock '!$W$10:$W$23</c:f>
              <c:strCache>
                <c:ptCount val="14"/>
                <c:pt idx="0">
                  <c:v>1255</c:v>
                </c:pt>
                <c:pt idx="1">
                  <c:v>2711</c:v>
                </c:pt>
                <c:pt idx="2">
                  <c:v>4244</c:v>
                </c:pt>
                <c:pt idx="3">
                  <c:v>5857</c:v>
                </c:pt>
                <c:pt idx="4">
                  <c:v>7555</c:v>
                </c:pt>
                <c:pt idx="5">
                  <c:v>9343</c:v>
                </c:pt>
                <c:pt idx="6">
                  <c:v>11225</c:v>
                </c:pt>
                <c:pt idx="7">
                  <c:v>13206</c:v>
                </c:pt>
                <c:pt idx="8">
                  <c:v>15187</c:v>
                </c:pt>
                <c:pt idx="9">
                  <c:v>17267</c:v>
                </c:pt>
                <c:pt idx="10">
                  <c:v>19451</c:v>
                </c:pt>
                <c:pt idx="11">
                  <c:v>21744</c:v>
                </c:pt>
                <c:pt idx="12">
                  <c:v>24152</c:v>
                </c:pt>
                <c:pt idx="13">
                  <c:v>               </c:v>
                </c:pt>
              </c:strCache>
            </c:str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4B5-4760-8501-36C7A6B827A1}"/>
            </c:ext>
          </c:extLst>
        </c:ser>
        <c:ser>
          <c:idx val="4"/>
          <c:order val="4"/>
          <c:marker>
            <c:symbol val="none"/>
          </c:marker>
          <c:xVal>
            <c:numRef>
              <c:f>'Back end supply shock '!$X$10:$X$23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4B5-4760-8501-36C7A6B827A1}"/>
            </c:ext>
          </c:extLst>
        </c:ser>
        <c:ser>
          <c:idx val="6"/>
          <c:order val="5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4B5-4760-8501-36C7A6B827A1}"/>
            </c:ext>
          </c:extLst>
        </c:ser>
        <c:ser>
          <c:idx val="9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4B5-4760-8501-36C7A6B827A1}"/>
            </c:ext>
          </c:extLst>
        </c:ser>
        <c:ser>
          <c:idx val="10"/>
          <c:order val="7"/>
          <c:tx>
            <c:strRef>
              <c:f>'Back end supply shock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4B5-4760-8501-36C7A6B827A1}"/>
            </c:ext>
          </c:extLst>
        </c:ser>
        <c:ser>
          <c:idx val="11"/>
          <c:order val="8"/>
          <c:tx>
            <c:strRef>
              <c:f>'Back end supply shock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4B5-4760-8501-36C7A6B827A1}"/>
            </c:ext>
          </c:extLst>
        </c:ser>
        <c:ser>
          <c:idx val="12"/>
          <c:order val="9"/>
          <c:tx>
            <c:strRef>
              <c:f>'Back end supply shock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4B5-4760-8501-36C7A6B827A1}"/>
            </c:ext>
          </c:extLst>
        </c:ser>
        <c:ser>
          <c:idx val="13"/>
          <c:order val="10"/>
          <c:tx>
            <c:strRef>
              <c:f>'Back end supply shock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4B5-4760-8501-36C7A6B827A1}"/>
            </c:ext>
          </c:extLst>
        </c:ser>
        <c:ser>
          <c:idx val="3"/>
          <c:order val="1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supply shock '!$U$10:$U$23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supply shock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4B5-4760-8501-36C7A6B827A1}"/>
            </c:ext>
          </c:extLst>
        </c:ser>
        <c:ser>
          <c:idx val="14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supply shock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supply shock 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4B5-4760-8501-36C7A6B82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908496"/>
        <c:axId val="337908888"/>
      </c:scatterChart>
      <c:valAx>
        <c:axId val="337908496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7908888"/>
        <c:crosses val="autoZero"/>
        <c:crossBetween val="midCat"/>
      </c:valAx>
      <c:valAx>
        <c:axId val="337908888"/>
        <c:scaling>
          <c:orientation val="minMax"/>
          <c:max val="1.4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3790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9687301465067478"/>
          <c:y val="2.2116937286646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'Back end money shock'!$M$6</c:f>
              <c:strCache>
                <c:ptCount val="1"/>
                <c:pt idx="0">
                  <c:v>base demand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DF-4835-A343-CDB6E0D3C11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DF-4835-A343-CDB6E0D3C1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DF-4835-A343-CDB6E0D3C11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DF-4835-A343-CDB6E0D3C11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DF-4835-A343-CDB6E0D3C11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DF-4835-A343-CDB6E0D3C11D}"/>
                </c:ext>
              </c:extLst>
            </c:dLbl>
            <c:dLbl>
              <c:idx val="10"/>
              <c:layout>
                <c:manualLayout>
                  <c:x val="-9.1686961348657822E-2"/>
                  <c:y val="3.4074448108816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96169519152392E-2"/>
                      <c:h val="9.7545221676949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3DF-4835-A343-CDB6E0D3C11D}"/>
                </c:ext>
              </c:extLst>
            </c:dLbl>
            <c:dLbl>
              <c:idx val="13"/>
              <c:layout>
                <c:manualLayout>
                  <c:x val="-0.11087602436003569"/>
                  <c:y val="-2.220321017565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3DF-4835-A343-CDB6E0D3C11D}"/>
            </c:ext>
          </c:extLst>
        </c:ser>
        <c:ser>
          <c:idx val="1"/>
          <c:order val="1"/>
          <c:tx>
            <c:strRef>
              <c:f>'Back end money shock'!$BG$9</c:f>
              <c:strCache>
                <c:ptCount val="1"/>
                <c:pt idx="0">
                  <c:v>Potential Output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1.0886292025232787E-2"/>
                  <c:y val="3.1660357359176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DF-4835-A343-CDB6E0D3C1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shock'!$BG$12:$BG$14</c:f>
              <c:numCache>
                <c:formatCode>0</c:formatCode>
                <c:ptCount val="3"/>
                <c:pt idx="0">
                  <c:v>13205.999999999976</c:v>
                </c:pt>
                <c:pt idx="1">
                  <c:v>13205.999999999976</c:v>
                </c:pt>
                <c:pt idx="2">
                  <c:v>13205.999999999976</c:v>
                </c:pt>
              </c:numCache>
            </c:numRef>
          </c:xVal>
          <c:yVal>
            <c:numRef>
              <c:f>'Back end money shock'!$BH$12:$BH$14</c:f>
              <c:numCache>
                <c:formatCode>General</c:formatCode>
                <c:ptCount val="3"/>
                <c:pt idx="0">
                  <c:v>0.5</c:v>
                </c:pt>
                <c:pt idx="1">
                  <c:v>1.2</c:v>
                </c:pt>
                <c:pt idx="2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3DF-4835-A343-CDB6E0D3C11D}"/>
            </c:ext>
          </c:extLst>
        </c:ser>
        <c:ser>
          <c:idx val="2"/>
          <c:order val="2"/>
          <c:tx>
            <c:strRef>
              <c:f>'Back end money shock'!$O$6</c:f>
              <c:strCache>
                <c:ptCount val="1"/>
                <c:pt idx="0">
                  <c:v>alt(i)  demand</c:v>
                </c:pt>
              </c:strCache>
            </c:strRef>
          </c:tx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DF-4835-A343-CDB6E0D3C11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DF-4835-A343-CDB6E0D3C11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DF-4835-A343-CDB6E0D3C11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DF-4835-A343-CDB6E0D3C11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DF-4835-A343-CDB6E0D3C11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DF-4835-A343-CDB6E0D3C11D}"/>
                </c:ext>
              </c:extLst>
            </c:dLbl>
            <c:dLbl>
              <c:idx val="10"/>
              <c:layout>
                <c:manualLayout>
                  <c:x val="-6.9274653626731936E-2"/>
                  <c:y val="-4.5141464030423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415647921760396E-2"/>
                      <c:h val="9.7545221676949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C3DF-4835-A343-CDB6E0D3C11D}"/>
                </c:ext>
              </c:extLst>
            </c:dLbl>
            <c:dLbl>
              <c:idx val="13"/>
              <c:layout>
                <c:manualLayout>
                  <c:x val="-8.1149035058147065E-2"/>
                  <c:y val="-1.8977455578227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19413923435701"/>
                      <c:h val="7.3394952378604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C3DF-4835-A343-CDB6E0D3C11D}"/>
            </c:ext>
          </c:extLst>
        </c:ser>
        <c:ser>
          <c:idx val="7"/>
          <c:order val="3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'Back end money shock'!$V$10:$V$23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C3DF-4835-A343-CDB6E0D3C11D}"/>
            </c:ext>
          </c:extLst>
        </c:ser>
        <c:ser>
          <c:idx val="8"/>
          <c:order val="4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78-4FF4-9037-9C677F297A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78-4FF4-9037-9C677F297A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78-4FF4-9037-9C677F297A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78-4FF4-9037-9C677F297A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78-4FF4-9037-9C677F297A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shock'!$W$10:$W$23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C3DF-4835-A343-CDB6E0D3C11D}"/>
            </c:ext>
          </c:extLst>
        </c:ser>
        <c:ser>
          <c:idx val="4"/>
          <c:order val="5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money shock'!$X$10:$X$23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C3DF-4835-A343-CDB6E0D3C11D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C3DF-4835-A343-CDB6E0D3C11D}"/>
            </c:ext>
          </c:extLst>
        </c:ser>
        <c:ser>
          <c:idx val="9"/>
          <c:order val="7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7541985124720046E-2"/>
                  <c:y val="-9.31960428023420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C3DF-4835-A343-CDB6E0D3C11D}"/>
            </c:ext>
          </c:extLst>
        </c:ser>
        <c:ser>
          <c:idx val="10"/>
          <c:order val="8"/>
          <c:tx>
            <c:strRef>
              <c:f>'Back end money shock'!$AE$51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C3DF-4835-A343-CDB6E0D3C11D}"/>
            </c:ext>
          </c:extLst>
        </c:ser>
        <c:ser>
          <c:idx val="11"/>
          <c:order val="9"/>
          <c:tx>
            <c:strRef>
              <c:f>'Back end money shock'!$AC$57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C3DF-4835-A343-CDB6E0D3C11D}"/>
            </c:ext>
          </c:extLst>
        </c:ser>
        <c:ser>
          <c:idx val="12"/>
          <c:order val="10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3170462494145712E-3"/>
                  <c:y val="-2.20979709267110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C3DF-4835-A343-CDB6E0D3C11D}"/>
            </c:ext>
          </c:extLst>
        </c:ser>
        <c:ser>
          <c:idx val="13"/>
          <c:order val="11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8337408312958436E-2"/>
                  <c:y val="-2.85503735110034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3DF-4835-A343-CDB6E0D3C1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C3DF-4835-A343-CDB6E0D3C11D}"/>
            </c:ext>
          </c:extLst>
        </c:ser>
        <c:ser>
          <c:idx val="3"/>
          <c:order val="12"/>
          <c:tx>
            <c:strRef>
              <c:f>'Back end money shock'!$U$9</c:f>
              <c:strCache>
                <c:ptCount val="1"/>
                <c:pt idx="0">
                  <c:v>no price adj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78-4FF4-9037-9C677F297A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78-4FF4-9037-9C677F297A1B}"/>
                </c:ext>
              </c:extLst>
            </c:dLbl>
            <c:dLbl>
              <c:idx val="7"/>
              <c:layout>
                <c:manualLayout>
                  <c:x val="-6.8576649344913006E-3"/>
                  <c:y val="-1.8977331055057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3DF-4835-A343-CDB6E0D3C11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3DF-4835-A343-CDB6E0D3C11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78-4FF4-9037-9C677F297A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shock'!$U$10:$U$23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C3DF-4835-A343-CDB6E0D3C11D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7-C3DF-4835-A343-CDB6E0D3C11D}"/>
              </c:ext>
            </c:extLst>
          </c:dPt>
          <c:xVal>
            <c:numRef>
              <c:f>'Back end money shock'!$AC$41:$AC$42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C3DF-4835-A343-CDB6E0D3C11D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C3DF-4835-A343-CDB6E0D3C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8336"/>
        <c:axId val="643765200"/>
      </c:scatterChart>
      <c:valAx>
        <c:axId val="643768336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765200"/>
        <c:crosses val="autoZero"/>
        <c:crossBetween val="midCat"/>
      </c:valAx>
      <c:valAx>
        <c:axId val="643765200"/>
        <c:scaling>
          <c:orientation val="minMax"/>
          <c:max val="1.2"/>
          <c:min val="0.85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3768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'Back end money shock'!$M$10:$M$24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EC-4FF8-ADF2-D44A27FA4452}"/>
            </c:ext>
          </c:extLst>
        </c:ser>
        <c:ser>
          <c:idx val="1"/>
          <c:order val="1"/>
          <c:tx>
            <c:strRef>
              <c:f>'Back end money shock'!$BG$10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money shock'!$BG$12:$BG$13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EC-4FF8-ADF2-D44A27FA4452}"/>
            </c:ext>
          </c:extLst>
        </c:ser>
        <c:ser>
          <c:idx val="2"/>
          <c:order val="2"/>
          <c:spPr>
            <a:ln>
              <a:solidFill>
                <a:srgbClr val="3333FF"/>
              </a:solidFill>
              <a:prstDash val="sysDash"/>
            </a:ln>
          </c:spPr>
          <c:marker>
            <c:symbol val="none"/>
          </c:marker>
          <c:xVal>
            <c:numRef>
              <c:f>'Back end money shock'!$O$10:$O$23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EC-4FF8-ADF2-D44A27FA4452}"/>
            </c:ext>
          </c:extLst>
        </c:ser>
        <c:ser>
          <c:idx val="3"/>
          <c:order val="3"/>
          <c:spPr>
            <a:ln w="44450" cmpd="dbl">
              <a:solidFill>
                <a:srgbClr val="D600D6"/>
              </a:solidFill>
              <a:prstDash val="solid"/>
            </a:ln>
          </c:spPr>
          <c:marker>
            <c:symbol val="none"/>
          </c:marker>
          <c:xVal>
            <c:numRef>
              <c:f>'Back end money shock'!$U$10:$U$23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EC-4FF8-ADF2-D44A27FA4452}"/>
            </c:ext>
          </c:extLst>
        </c:ser>
        <c:ser>
          <c:idx val="7"/>
          <c:order val="4"/>
          <c:spPr>
            <a:ln w="19050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'Back end money shock'!$V$10:$V$23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EC-4FF8-ADF2-D44A27FA4452}"/>
            </c:ext>
          </c:extLst>
        </c:ser>
        <c:ser>
          <c:idx val="8"/>
          <c:order val="5"/>
          <c:spPr>
            <a:ln w="22225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'Back end money shock'!$W$10:$W$23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EC-4FF8-ADF2-D44A27FA4452}"/>
            </c:ext>
          </c:extLst>
        </c:ser>
        <c:ser>
          <c:idx val="4"/>
          <c:order val="6"/>
          <c:spPr>
            <a:ln>
              <a:solidFill>
                <a:srgbClr val="D600D6"/>
              </a:solidFill>
            </a:ln>
          </c:spPr>
          <c:marker>
            <c:symbol val="none"/>
          </c:marker>
          <c:xVal>
            <c:numRef>
              <c:f>'Back end money shock'!$X$10:$X$23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EC-4FF8-ADF2-D44A27FA4452}"/>
            </c:ext>
          </c:extLst>
        </c:ser>
        <c:ser>
          <c:idx val="5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EC-4FF8-ADF2-D44A27FA4452}"/>
            </c:ext>
          </c:extLst>
        </c:ser>
        <c:ser>
          <c:idx val="6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EC-4FF8-ADF2-D44A27FA4452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EC-4FF8-ADF2-D44A27FA4452}"/>
            </c:ext>
          </c:extLst>
        </c:ser>
        <c:ser>
          <c:idx val="10"/>
          <c:order val="10"/>
          <c:tx>
            <c:strRef>
              <c:f>'Back end money shock'!$AE$51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EC-4FF8-ADF2-D44A27FA4452}"/>
            </c:ext>
          </c:extLst>
        </c:ser>
        <c:ser>
          <c:idx val="11"/>
          <c:order val="11"/>
          <c:tx>
            <c:strRef>
              <c:f>'Back end money shock'!$AC$57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EC-4FF8-ADF2-D44A27FA4452}"/>
            </c:ext>
          </c:extLst>
        </c:ser>
        <c:ser>
          <c:idx val="12"/>
          <c:order val="12"/>
          <c:tx>
            <c:strRef>
              <c:f>'Back end money shock'!$AE$57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EC-4FF8-ADF2-D44A27FA4452}"/>
            </c:ext>
          </c:extLst>
        </c:ser>
        <c:ser>
          <c:idx val="13"/>
          <c:order val="13"/>
          <c:tx>
            <c:strRef>
              <c:f>'Back end money shock'!$AC$63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EC-4FF8-ADF2-D44A27FA4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5592"/>
        <c:axId val="643767160"/>
      </c:scatterChart>
      <c:valAx>
        <c:axId val="643765592"/>
        <c:scaling>
          <c:orientation val="minMax"/>
          <c:min val="2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 Output</a:t>
                </a:r>
                <a:r>
                  <a:rPr lang="en-US" baseline="0"/>
                  <a:t> and Demand (Y)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476953223312837"/>
              <c:y val="0.9194305332686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767160"/>
        <c:crosses val="autoZero"/>
        <c:crossBetween val="midCat"/>
      </c:valAx>
      <c:valAx>
        <c:axId val="643767160"/>
        <c:scaling>
          <c:orientation val="minMax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075935713516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3765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4389835688347175"/>
          <c:y val="2.2116903633491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'Back end money shock'!$M$6</c:f>
              <c:strCache>
                <c:ptCount val="1"/>
                <c:pt idx="0">
                  <c:v>base demand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80-4C95-94D9-B4C3051F81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80-4C95-94D9-B4C3051F81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80-4C95-94D9-B4C3051F81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80-4C95-94D9-B4C3051F81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80-4C95-94D9-B4C3051F81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80-4C95-94D9-B4C3051F81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80-4C95-94D9-B4C3051F81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80-4C95-94D9-B4C3051F81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80-4C95-94D9-B4C3051F81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80-4C95-94D9-B4C3051F81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80-4C95-94D9-B4C3051F81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80-4C95-94D9-B4C3051F81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80-4C95-94D9-B4C3051F812F}"/>
                </c:ext>
              </c:extLst>
            </c:dLbl>
            <c:dLbl>
              <c:idx val="13"/>
              <c:layout>
                <c:manualLayout>
                  <c:x val="-0.10272602080662339"/>
                  <c:y val="-1.57930245607009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A80-4C95-94D9-B4C3051F812F}"/>
            </c:ext>
          </c:extLst>
        </c:ser>
        <c:ser>
          <c:idx val="1"/>
          <c:order val="1"/>
          <c:tx>
            <c:strRef>
              <c:f>'Back end money shock'!$BG$9</c:f>
              <c:strCache>
                <c:ptCount val="1"/>
                <c:pt idx="0">
                  <c:v>Potential Output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6.811325392746123E-3"/>
                  <c:y val="2.84552815168382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A80-4C95-94D9-B4C3051F812F}"/>
            </c:ext>
          </c:extLst>
        </c:ser>
        <c:ser>
          <c:idx val="2"/>
          <c:order val="2"/>
          <c:tx>
            <c:strRef>
              <c:f>'Back end money shock'!$O$6</c:f>
              <c:strCache>
                <c:ptCount val="1"/>
                <c:pt idx="0">
                  <c:v>alt(i)  demand</c:v>
                </c:pt>
              </c:strCache>
            </c:strRef>
          </c:tx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80-4C95-94D9-B4C3051F81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80-4C95-94D9-B4C3051F81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80-4C95-94D9-B4C3051F81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80-4C95-94D9-B4C3051F81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80-4C95-94D9-B4C3051F81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A80-4C95-94D9-B4C3051F81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A80-4C95-94D9-B4C3051F81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80-4C95-94D9-B4C3051F81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A80-4C95-94D9-B4C3051F81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80-4C95-94D9-B4C3051F81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A80-4C95-94D9-B4C3051F81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80-4C95-94D9-B4C3051F81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A80-4C95-94D9-B4C3051F812F}"/>
                </c:ext>
              </c:extLst>
            </c:dLbl>
            <c:dLbl>
              <c:idx val="13"/>
              <c:layout>
                <c:manualLayout>
                  <c:x val="-8.1149035058147065E-2"/>
                  <c:y val="-1.8977455578227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19413923435701"/>
                      <c:h val="7.3394952378604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shock'!$O$10:$O$23</c:f>
              <c:numCache>
                <c:formatCode>0</c:formatCode>
                <c:ptCount val="14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A80-4C95-94D9-B4C3051F812F}"/>
            </c:ext>
          </c:extLst>
        </c:ser>
        <c:ser>
          <c:idx val="7"/>
          <c:order val="3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'Back end money shock'!$V$10:$V$23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8A80-4C95-94D9-B4C3051F812F}"/>
            </c:ext>
          </c:extLst>
        </c:ser>
        <c:ser>
          <c:idx val="8"/>
          <c:order val="4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shock'!$W$10:$W$23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8A80-4C95-94D9-B4C3051F812F}"/>
            </c:ext>
          </c:extLst>
        </c:ser>
        <c:ser>
          <c:idx val="4"/>
          <c:order val="5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'Back end money shock'!$X$10:$X$23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8A80-4C95-94D9-B4C3051F812F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shock'!$AE$47:$AE$48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8A80-4C95-94D9-B4C3051F812F}"/>
            </c:ext>
          </c:extLst>
        </c:ser>
        <c:ser>
          <c:idx val="9"/>
          <c:order val="7"/>
          <c:tx>
            <c:strRef>
              <c:f>'Back end money shock'!$V$9</c:f>
              <c:strCache>
                <c:ptCount val="1"/>
                <c:pt idx="0">
                  <c:v>1/3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1429441557485501E-2"/>
                  <c:y val="-2.214021956423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shock'!$AD$53:$AD$54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8A80-4C95-94D9-B4C3051F812F}"/>
            </c:ext>
          </c:extLst>
        </c:ser>
        <c:ser>
          <c:idx val="10"/>
          <c:order val="8"/>
          <c:tx>
            <c:strRef>
              <c:f>'Back end money shock'!$AE$51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shock'!$AE$53:$AE$54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8A80-4C95-94D9-B4C3051F812F}"/>
            </c:ext>
          </c:extLst>
        </c:ser>
        <c:ser>
          <c:idx val="11"/>
          <c:order val="9"/>
          <c:tx>
            <c:strRef>
              <c:f>'Back end money shock'!$AC$57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shock'!$AD$59:$AD$60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8A80-4C95-94D9-B4C3051F812F}"/>
            </c:ext>
          </c:extLst>
        </c:ser>
        <c:ser>
          <c:idx val="12"/>
          <c:order val="10"/>
          <c:tx>
            <c:strRef>
              <c:f>'Back end money shock'!$W$9</c:f>
              <c:strCache>
                <c:ptCount val="1"/>
                <c:pt idx="0">
                  <c:v>2/3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1429441557485586E-2"/>
                  <c:y val="-2.53031080734099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shock'!$AE$59:$AE$60</c:f>
              <c:numCache>
                <c:formatCode>General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8A80-4C95-94D9-B4C3051F812F}"/>
            </c:ext>
          </c:extLst>
        </c:ser>
        <c:ser>
          <c:idx val="13"/>
          <c:order val="11"/>
          <c:tx>
            <c:strRef>
              <c:f>'Back end money shock'!$X$9</c:f>
              <c:strCache>
                <c:ptCount val="1"/>
                <c:pt idx="0">
                  <c:v>complete price adj.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2.21402195642336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shock'!$AD$65:$AD$66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8A80-4C95-94D9-B4C3051F812F}"/>
            </c:ext>
          </c:extLst>
        </c:ser>
        <c:ser>
          <c:idx val="3"/>
          <c:order val="12"/>
          <c:tx>
            <c:strRef>
              <c:f>'Back end money shock'!$U$9</c:f>
              <c:strCache>
                <c:ptCount val="1"/>
                <c:pt idx="0">
                  <c:v>no price adj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6.8576649344913006E-3"/>
                  <c:y val="-1.8977331055057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A80-4C95-94D9-B4C3051F812F}"/>
                </c:ext>
              </c:extLst>
            </c:dLbl>
            <c:dLbl>
              <c:idx val="8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A80-4C95-94D9-B4C3051F81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'Back end money shock'!$U$10:$U$23</c:f>
              <c:numCache>
                <c:formatCode>0</c:formatCode>
                <c:ptCount val="14"/>
                <c:pt idx="0">
                  <c:v>1254.7269966421832</c:v>
                </c:pt>
                <c:pt idx="1">
                  <c:v>2710.8705227812416</c:v>
                </c:pt>
                <c:pt idx="2">
                  <c:v>4243.6531818749918</c:v>
                </c:pt>
                <c:pt idx="3">
                  <c:v>5857.1086124999892</c:v>
                </c:pt>
                <c:pt idx="4">
                  <c:v>7555.4827499999865</c:v>
                </c:pt>
                <c:pt idx="5">
                  <c:v>9343.2449999999862</c:v>
                </c:pt>
                <c:pt idx="6">
                  <c:v>11225.099999999979</c:v>
                </c:pt>
                <c:pt idx="7">
                  <c:v>13205.999999999976</c:v>
                </c:pt>
                <c:pt idx="8">
                  <c:v>15186.899999999974</c:v>
                </c:pt>
                <c:pt idx="9">
                  <c:v>17266.844999999972</c:v>
                </c:pt>
                <c:pt idx="10">
                  <c:v>19450.787249999968</c:v>
                </c:pt>
                <c:pt idx="11">
                  <c:v>21743.92661249997</c:v>
                </c:pt>
                <c:pt idx="12">
                  <c:v>24151.722943124962</c:v>
                </c:pt>
                <c:pt idx="13">
                  <c:v>26679.90909028122</c:v>
                </c:pt>
              </c:numCache>
            </c:numRef>
          </c:xVal>
          <c:yVal>
            <c:numRef>
              <c:f>'Back end money shock'!$K$10:$K$23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0-8A80-4C95-94D9-B4C3051F812F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2-8A80-4C95-94D9-B4C3051F812F}"/>
              </c:ext>
            </c:extLst>
          </c:dPt>
          <c:xVal>
            <c:numRef>
              <c:f>'Back end money shock'!$AC$41:$AC$42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3-8A80-4C95-94D9-B4C3051F812F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'Back end money shock'!$AC$47:$AC$48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'Back end money shock'!$AD$47:$AD$48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4-8A80-4C95-94D9-B4C3051F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4024"/>
        <c:axId val="643767552"/>
      </c:scatterChart>
      <c:valAx>
        <c:axId val="643764024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3767552"/>
        <c:crosses val="autoZero"/>
        <c:crossBetween val="midCat"/>
      </c:valAx>
      <c:valAx>
        <c:axId val="643767552"/>
        <c:scaling>
          <c:orientation val="minMax"/>
          <c:max val="1.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643764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'STICKY PRICES SEMI MANKIW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'STICKY PRICES SEMI MANKIW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01-469D-82CE-F1619F49291C}"/>
            </c:ext>
          </c:extLst>
        </c:ser>
        <c:ser>
          <c:idx val="1"/>
          <c:order val="1"/>
          <c:tx>
            <c:strRef>
              <c:f>'STICKY PRICES SEMI MANKIW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'STICKY PRICES SEMI MANKIW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01-469D-82CE-F1619F49291C}"/>
            </c:ext>
          </c:extLst>
        </c:ser>
        <c:ser>
          <c:idx val="2"/>
          <c:order val="2"/>
          <c:spPr>
            <a:ln>
              <a:solidFill>
                <a:srgbClr val="3333FF"/>
              </a:solidFill>
              <a:prstDash val="sysDash"/>
            </a:ln>
          </c:spPr>
          <c:marker>
            <c:symbol val="none"/>
          </c:marker>
          <c:xVal>
            <c:numRef>
              <c:f>'STICKY PRICES SEMI MANKIW '!$O$10:$O$23</c:f>
              <c:numCache>
                <c:formatCode>0</c:formatCode>
                <c:ptCount val="14"/>
                <c:pt idx="0">
                  <c:v>22692.759055893996</c:v>
                </c:pt>
                <c:pt idx="1">
                  <c:v>21558.121103099296</c:v>
                </c:pt>
                <c:pt idx="2">
                  <c:v>20480.21504794433</c:v>
                </c:pt>
                <c:pt idx="3">
                  <c:v>19456.204295547112</c:v>
                </c:pt>
                <c:pt idx="4">
                  <c:v>18483.394080769758</c:v>
                </c:pt>
                <c:pt idx="5">
                  <c:v>17559.224376731268</c:v>
                </c:pt>
                <c:pt idx="6">
                  <c:v>16681.263157894708</c:v>
                </c:pt>
                <c:pt idx="7">
                  <c:v>15847.19999999997</c:v>
                </c:pt>
                <c:pt idx="8">
                  <c:v>15092.571428571398</c:v>
                </c:pt>
                <c:pt idx="9">
                  <c:v>14373.87755102038</c:v>
                </c:pt>
                <c:pt idx="10">
                  <c:v>13689.407191447981</c:v>
                </c:pt>
                <c:pt idx="11">
                  <c:v>13037.530658521884</c:v>
                </c:pt>
                <c:pt idx="12">
                  <c:v>12416.695865258938</c:v>
                </c:pt>
                <c:pt idx="13">
                  <c:v>11825.42463357994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01-469D-82CE-F1619F49291C}"/>
            </c:ext>
          </c:extLst>
        </c:ser>
        <c:ser>
          <c:idx val="3"/>
          <c:order val="3"/>
          <c:spPr>
            <a:ln w="44450" cmpd="dbl">
              <a:solidFill>
                <a:srgbClr val="D600D6"/>
              </a:solidFill>
              <a:prstDash val="solid"/>
            </a:ln>
          </c:spPr>
          <c:marker>
            <c:symbol val="none"/>
          </c:marker>
          <c:xVal>
            <c:numRef>
              <c:f>'STICKY PRICES SEMI MANKIW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01-469D-82CE-F1619F49291C}"/>
            </c:ext>
          </c:extLst>
        </c:ser>
        <c:ser>
          <c:idx val="7"/>
          <c:order val="4"/>
          <c:spPr>
            <a:ln w="19050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'!$V$10:$V$23</c:f>
              <c:numCache>
                <c:formatCode>0</c:formatCode>
                <c:ptCount val="14"/>
                <c:pt idx="0">
                  <c:v>-472329.36677859293</c:v>
                </c:pt>
                <c:pt idx="1">
                  <c:v>-423791.24924062437</c:v>
                </c:pt>
                <c:pt idx="2">
                  <c:v>-372698.49393749936</c:v>
                </c:pt>
                <c:pt idx="3">
                  <c:v>-318916.64624999941</c:v>
                </c:pt>
                <c:pt idx="4">
                  <c:v>-262304.17499999946</c:v>
                </c:pt>
                <c:pt idx="5">
                  <c:v>-202712.09999999951</c:v>
                </c:pt>
                <c:pt idx="6">
                  <c:v>-139983.5999999998</c:v>
                </c:pt>
                <c:pt idx="7">
                  <c:v>-73953.599999999846</c:v>
                </c:pt>
                <c:pt idx="8">
                  <c:v>-7923.5999999999103</c:v>
                </c:pt>
                <c:pt idx="9">
                  <c:v>61407.899999999951</c:v>
                </c:pt>
                <c:pt idx="10">
                  <c:v>134205.97499999998</c:v>
                </c:pt>
                <c:pt idx="11">
                  <c:v>210643.95374999999</c:v>
                </c:pt>
                <c:pt idx="12">
                  <c:v>290903.83143749967</c:v>
                </c:pt>
                <c:pt idx="13">
                  <c:v>375176.70300937491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101-469D-82CE-F1619F49291C}"/>
            </c:ext>
          </c:extLst>
        </c:ser>
        <c:ser>
          <c:idx val="8"/>
          <c:order val="5"/>
          <c:spPr>
            <a:ln w="22225">
              <a:solidFill>
                <a:srgbClr val="D600D6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'!$W$10:$W$23</c:f>
              <c:numCache>
                <c:formatCode>0</c:formatCode>
                <c:ptCount val="14"/>
                <c:pt idx="0">
                  <c:v>-559488.96677859279</c:v>
                </c:pt>
                <c:pt idx="1">
                  <c:v>-510950.84924062411</c:v>
                </c:pt>
                <c:pt idx="2">
                  <c:v>-459858.09393749916</c:v>
                </c:pt>
                <c:pt idx="3">
                  <c:v>-406076.24624999927</c:v>
                </c:pt>
                <c:pt idx="4">
                  <c:v>-349463.77499999938</c:v>
                </c:pt>
                <c:pt idx="5">
                  <c:v>-289871.69999999931</c:v>
                </c:pt>
                <c:pt idx="6">
                  <c:v>-227143.19999999963</c:v>
                </c:pt>
                <c:pt idx="7">
                  <c:v>-161113.19999999969</c:v>
                </c:pt>
                <c:pt idx="8">
                  <c:v>-95083.199999999735</c:v>
                </c:pt>
                <c:pt idx="9">
                  <c:v>-25751.699999999873</c:v>
                </c:pt>
                <c:pt idx="10">
                  <c:v>47046.375000000124</c:v>
                </c:pt>
                <c:pt idx="11">
                  <c:v>123484.35375000014</c:v>
                </c:pt>
                <c:pt idx="12">
                  <c:v>203744.23143749987</c:v>
                </c:pt>
                <c:pt idx="13">
                  <c:v>288017.10300937505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101-469D-82CE-F1619F49291C}"/>
            </c:ext>
          </c:extLst>
        </c:ser>
        <c:ser>
          <c:idx val="4"/>
          <c:order val="6"/>
          <c:spPr>
            <a:ln>
              <a:solidFill>
                <a:srgbClr val="D600D6"/>
              </a:solidFill>
            </a:ln>
          </c:spPr>
          <c:marker>
            <c:symbol val="none"/>
          </c:marker>
          <c:xVal>
            <c:numRef>
              <c:f>'STICKY PRICES SEMI MANKIW '!$X$10:$X$23</c:f>
              <c:numCache>
                <c:formatCode>0</c:formatCode>
                <c:ptCount val="14"/>
                <c:pt idx="0">
                  <c:v>-649289.7667785926</c:v>
                </c:pt>
                <c:pt idx="1">
                  <c:v>-600751.64924062393</c:v>
                </c:pt>
                <c:pt idx="2">
                  <c:v>-549658.89393749891</c:v>
                </c:pt>
                <c:pt idx="3">
                  <c:v>-495877.04624999908</c:v>
                </c:pt>
                <c:pt idx="4">
                  <c:v>-439264.57499999914</c:v>
                </c:pt>
                <c:pt idx="5">
                  <c:v>-379672.49999999919</c:v>
                </c:pt>
                <c:pt idx="6">
                  <c:v>-316943.99999999942</c:v>
                </c:pt>
                <c:pt idx="7">
                  <c:v>-250913.99999999951</c:v>
                </c:pt>
                <c:pt idx="8">
                  <c:v>-184883.99999999956</c:v>
                </c:pt>
                <c:pt idx="9">
                  <c:v>-115552.49999999969</c:v>
                </c:pt>
                <c:pt idx="10">
                  <c:v>-42754.424999999697</c:v>
                </c:pt>
                <c:pt idx="11">
                  <c:v>33683.553750000319</c:v>
                </c:pt>
                <c:pt idx="12">
                  <c:v>113943.43143750002</c:v>
                </c:pt>
                <c:pt idx="13">
                  <c:v>198216.30300937523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101-469D-82CE-F1619F49291C}"/>
            </c:ext>
          </c:extLst>
        </c:ser>
        <c:ser>
          <c:idx val="5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'!$AD$47:$AD$48</c:f>
              <c:numCache>
                <c:formatCode>0.00</c:formatCode>
                <c:ptCount val="2"/>
                <c:pt idx="0">
                  <c:v>1.001980198019802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101-469D-82CE-F1619F49291C}"/>
            </c:ext>
          </c:extLst>
        </c:ser>
        <c:ser>
          <c:idx val="6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'!$AE$47:$AE$48</c:f>
              <c:numCache>
                <c:formatCode>General</c:formatCode>
                <c:ptCount val="2"/>
                <c:pt idx="0">
                  <c:v>15821.04950495047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101-469D-82CE-F1619F49291C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'!$AD$53:$AD$54</c:f>
              <c:numCache>
                <c:formatCode>0.00</c:formatCode>
                <c:ptCount val="2"/>
                <c:pt idx="0">
                  <c:v>1.0673267326732674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101-469D-82CE-F1619F49291C}"/>
            </c:ext>
          </c:extLst>
        </c:ser>
        <c:ser>
          <c:idx val="10"/>
          <c:order val="10"/>
          <c:tx>
            <c:strRef>
              <c:f>'STICKY PRICES SEMI MANKIW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'!$AE$53:$AE$54</c:f>
              <c:numCache>
                <c:formatCode>General</c:formatCode>
                <c:ptCount val="2"/>
                <c:pt idx="0">
                  <c:v>14958.083168316898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101-469D-82CE-F1619F49291C}"/>
            </c:ext>
          </c:extLst>
        </c:ser>
        <c:ser>
          <c:idx val="11"/>
          <c:order val="11"/>
          <c:tx>
            <c:strRef>
              <c:f>'STICKY PRICES SEMI MANKIW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'!$AD$59:$AD$60</c:f>
              <c:numCache>
                <c:formatCode>0.00</c:formatCode>
                <c:ptCount val="2"/>
                <c:pt idx="0">
                  <c:v>1.1326732673267326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101-469D-82CE-F1619F49291C}"/>
            </c:ext>
          </c:extLst>
        </c:ser>
        <c:ser>
          <c:idx val="12"/>
          <c:order val="12"/>
          <c:tx>
            <c:strRef>
              <c:f>'STICKY PRICES SEMI MANKIW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'!$AE$59:$AE$60</c:f>
              <c:numCache>
                <c:formatCode>General</c:formatCode>
                <c:ptCount val="2"/>
                <c:pt idx="0">
                  <c:v>14095.116831683032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101-469D-82CE-F1619F49291C}"/>
            </c:ext>
          </c:extLst>
        </c:ser>
        <c:ser>
          <c:idx val="13"/>
          <c:order val="13"/>
          <c:tx>
            <c:strRef>
              <c:f>'STICKY PRICES SEMI MANKIW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'!$AD$65:$AD$66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101-469D-82CE-F1619F492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38224"/>
        <c:axId val="827333520"/>
      </c:scatterChart>
      <c:valAx>
        <c:axId val="827338224"/>
        <c:scaling>
          <c:orientation val="minMax"/>
          <c:min val="2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 Output</a:t>
                </a:r>
                <a:r>
                  <a:rPr lang="en-US" baseline="0"/>
                  <a:t> and Demand (Y)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476953223312837"/>
              <c:y val="0.9194305332686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333520"/>
        <c:crosses val="autoZero"/>
        <c:crossBetween val="midCat"/>
      </c:valAx>
      <c:valAx>
        <c:axId val="827333520"/>
        <c:scaling>
          <c:orientation val="minMax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075935713516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827338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Aggregate</a:t>
            </a:r>
            <a:r>
              <a:rPr lang="en-US" sz="1400" b="0" baseline="0"/>
              <a:t> Demand and Supply For Goods and Services</a:t>
            </a:r>
          </a:p>
          <a:p>
            <a:pPr>
              <a:defRPr b="0"/>
            </a:pPr>
            <a:r>
              <a:rPr lang="en-US" sz="1050" b="0" baseline="0"/>
              <a:t>Price determination: Short- versus long- run</a:t>
            </a:r>
            <a:endParaRPr lang="en-US" sz="1050" b="0"/>
          </a:p>
        </c:rich>
      </c:tx>
      <c:layout>
        <c:manualLayout>
          <c:xMode val="edge"/>
          <c:yMode val="edge"/>
          <c:x val="0.14389835688347175"/>
          <c:y val="2.2116903633491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55870805761549"/>
          <c:y val="0.1507009116192331"/>
          <c:w val="0.83090544261932109"/>
          <c:h val="0.688006289855104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marker>
            <c:symbol val="none"/>
          </c:marker>
          <c:xVal>
            <c:numRef>
              <c:f>'STICKY PRICES SEMI MANKIW '!$M$10:$M$24</c:f>
              <c:numCache>
                <c:formatCode>0</c:formatCode>
                <c:ptCount val="15"/>
                <c:pt idx="0">
                  <c:v>18910.63254657833</c:v>
                </c:pt>
                <c:pt idx="1">
                  <c:v>17965.100919249417</c:v>
                </c:pt>
                <c:pt idx="2">
                  <c:v>17066.845873286944</c:v>
                </c:pt>
                <c:pt idx="3">
                  <c:v>16213.503579622595</c:v>
                </c:pt>
                <c:pt idx="4">
                  <c:v>15402.828400641465</c:v>
                </c:pt>
                <c:pt idx="5">
                  <c:v>14632.686980609391</c:v>
                </c:pt>
                <c:pt idx="6">
                  <c:v>13901.052631578923</c:v>
                </c:pt>
                <c:pt idx="7">
                  <c:v>13205.999999999976</c:v>
                </c:pt>
                <c:pt idx="8">
                  <c:v>12577.142857142833</c:v>
                </c:pt>
                <c:pt idx="9">
                  <c:v>11978.231292516984</c:v>
                </c:pt>
                <c:pt idx="10">
                  <c:v>11407.839326206651</c:v>
                </c:pt>
                <c:pt idx="11">
                  <c:v>10864.608882101573</c:v>
                </c:pt>
                <c:pt idx="12">
                  <c:v>10347.246554382451</c:v>
                </c:pt>
                <c:pt idx="13">
                  <c:v>9854.5205279832844</c:v>
                </c:pt>
              </c:numCache>
            </c:numRef>
          </c:xVal>
          <c:yVal>
            <c:numRef>
              <c:f>'STICKY PRICES SEMI MANKIW '!$K$10:$K$24</c:f>
              <c:numCache>
                <c:formatCode>0.00</c:formatCode>
                <c:ptCount val="15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  <c:pt idx="14">
                  <c:v>1.4071004226562505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D1-4BE6-AED1-9D93CB396721}"/>
            </c:ext>
          </c:extLst>
        </c:ser>
        <c:ser>
          <c:idx val="1"/>
          <c:order val="1"/>
          <c:tx>
            <c:strRef>
              <c:f>'STICKY PRICES SEMI MANKIW '!$BG$10</c:f>
              <c:strCache>
                <c:ptCount val="1"/>
                <c:pt idx="0">
                  <c:v>Ys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'STICKY PRICES SEMI MANKIW '!$BG$12:$BG$13</c:f>
              <c:numCache>
                <c:formatCode>0</c:formatCode>
                <c:ptCount val="2"/>
                <c:pt idx="0">
                  <c:v>13205.999999999976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'!$BH$12:$BH$13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D1-4BE6-AED1-9D93CB396721}"/>
            </c:ext>
          </c:extLst>
        </c:ser>
        <c:ser>
          <c:idx val="2"/>
          <c:order val="2"/>
          <c:spPr>
            <a:ln cmpd="dbl">
              <a:solidFill>
                <a:srgbClr val="3333FF"/>
              </a:solidFill>
              <a:prstDash val="solid"/>
            </a:ln>
          </c:spPr>
          <c:marker>
            <c:symbol val="none"/>
          </c:marker>
          <c:xVal>
            <c:numRef>
              <c:f>'STICKY PRICES SEMI MANKIW '!$O$10:$O$23</c:f>
              <c:numCache>
                <c:formatCode>0</c:formatCode>
                <c:ptCount val="14"/>
                <c:pt idx="0">
                  <c:v>22692.759055893996</c:v>
                </c:pt>
                <c:pt idx="1">
                  <c:v>21558.121103099296</c:v>
                </c:pt>
                <c:pt idx="2">
                  <c:v>20480.21504794433</c:v>
                </c:pt>
                <c:pt idx="3">
                  <c:v>19456.204295547112</c:v>
                </c:pt>
                <c:pt idx="4">
                  <c:v>18483.394080769758</c:v>
                </c:pt>
                <c:pt idx="5">
                  <c:v>17559.224376731268</c:v>
                </c:pt>
                <c:pt idx="6">
                  <c:v>16681.263157894708</c:v>
                </c:pt>
                <c:pt idx="7">
                  <c:v>15847.19999999997</c:v>
                </c:pt>
                <c:pt idx="8">
                  <c:v>15092.571428571398</c:v>
                </c:pt>
                <c:pt idx="9">
                  <c:v>14373.87755102038</c:v>
                </c:pt>
                <c:pt idx="10">
                  <c:v>13689.407191447981</c:v>
                </c:pt>
                <c:pt idx="11">
                  <c:v>13037.530658521884</c:v>
                </c:pt>
                <c:pt idx="12">
                  <c:v>12416.695865258938</c:v>
                </c:pt>
                <c:pt idx="13">
                  <c:v>11825.42463357994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D1-4BE6-AED1-9D93CB396721}"/>
            </c:ext>
          </c:extLst>
        </c:ser>
        <c:ser>
          <c:idx val="7"/>
          <c:order val="3"/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'!$V$10:$V$23</c:f>
              <c:numCache>
                <c:formatCode>0</c:formatCode>
                <c:ptCount val="14"/>
                <c:pt idx="0">
                  <c:v>-472329.36677859293</c:v>
                </c:pt>
                <c:pt idx="1">
                  <c:v>-423791.24924062437</c:v>
                </c:pt>
                <c:pt idx="2">
                  <c:v>-372698.49393749936</c:v>
                </c:pt>
                <c:pt idx="3">
                  <c:v>-318916.64624999941</c:v>
                </c:pt>
                <c:pt idx="4">
                  <c:v>-262304.17499999946</c:v>
                </c:pt>
                <c:pt idx="5">
                  <c:v>-202712.09999999951</c:v>
                </c:pt>
                <c:pt idx="6">
                  <c:v>-139983.5999999998</c:v>
                </c:pt>
                <c:pt idx="7">
                  <c:v>-73953.599999999846</c:v>
                </c:pt>
                <c:pt idx="8">
                  <c:v>-7923.5999999999103</c:v>
                </c:pt>
                <c:pt idx="9">
                  <c:v>61407.899999999951</c:v>
                </c:pt>
                <c:pt idx="10">
                  <c:v>134205.97499999998</c:v>
                </c:pt>
                <c:pt idx="11">
                  <c:v>210643.95374999999</c:v>
                </c:pt>
                <c:pt idx="12">
                  <c:v>290903.83143749967</c:v>
                </c:pt>
                <c:pt idx="13">
                  <c:v>375176.70300937491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D1-4BE6-AED1-9D93CB396721}"/>
            </c:ext>
          </c:extLst>
        </c:ser>
        <c:ser>
          <c:idx val="8"/>
          <c:order val="4"/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'!$W$10:$W$23</c:f>
              <c:numCache>
                <c:formatCode>0</c:formatCode>
                <c:ptCount val="14"/>
                <c:pt idx="0">
                  <c:v>-559488.96677859279</c:v>
                </c:pt>
                <c:pt idx="1">
                  <c:v>-510950.84924062411</c:v>
                </c:pt>
                <c:pt idx="2">
                  <c:v>-459858.09393749916</c:v>
                </c:pt>
                <c:pt idx="3">
                  <c:v>-406076.24624999927</c:v>
                </c:pt>
                <c:pt idx="4">
                  <c:v>-349463.77499999938</c:v>
                </c:pt>
                <c:pt idx="5">
                  <c:v>-289871.69999999931</c:v>
                </c:pt>
                <c:pt idx="6">
                  <c:v>-227143.19999999963</c:v>
                </c:pt>
                <c:pt idx="7">
                  <c:v>-161113.19999999969</c:v>
                </c:pt>
                <c:pt idx="8">
                  <c:v>-95083.199999999735</c:v>
                </c:pt>
                <c:pt idx="9">
                  <c:v>-25751.699999999873</c:v>
                </c:pt>
                <c:pt idx="10">
                  <c:v>47046.375000000124</c:v>
                </c:pt>
                <c:pt idx="11">
                  <c:v>123484.35375000014</c:v>
                </c:pt>
                <c:pt idx="12">
                  <c:v>203744.23143749987</c:v>
                </c:pt>
                <c:pt idx="13">
                  <c:v>288017.10300937505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7D1-4BE6-AED1-9D93CB396721}"/>
            </c:ext>
          </c:extLst>
        </c:ser>
        <c:ser>
          <c:idx val="4"/>
          <c:order val="5"/>
          <c:spPr>
            <a:ln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'STICKY PRICES SEMI MANKIW '!$X$10:$X$23</c:f>
              <c:numCache>
                <c:formatCode>0</c:formatCode>
                <c:ptCount val="14"/>
                <c:pt idx="0">
                  <c:v>-649289.7667785926</c:v>
                </c:pt>
                <c:pt idx="1">
                  <c:v>-600751.64924062393</c:v>
                </c:pt>
                <c:pt idx="2">
                  <c:v>-549658.89393749891</c:v>
                </c:pt>
                <c:pt idx="3">
                  <c:v>-495877.04624999908</c:v>
                </c:pt>
                <c:pt idx="4">
                  <c:v>-439264.57499999914</c:v>
                </c:pt>
                <c:pt idx="5">
                  <c:v>-379672.49999999919</c:v>
                </c:pt>
                <c:pt idx="6">
                  <c:v>-316943.99999999942</c:v>
                </c:pt>
                <c:pt idx="7">
                  <c:v>-250913.99999999951</c:v>
                </c:pt>
                <c:pt idx="8">
                  <c:v>-184883.99999999956</c:v>
                </c:pt>
                <c:pt idx="9">
                  <c:v>-115552.49999999969</c:v>
                </c:pt>
                <c:pt idx="10">
                  <c:v>-42754.424999999697</c:v>
                </c:pt>
                <c:pt idx="11">
                  <c:v>33683.553750000319</c:v>
                </c:pt>
                <c:pt idx="12">
                  <c:v>113943.43143750002</c:v>
                </c:pt>
                <c:pt idx="13">
                  <c:v>198216.30300937523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7D1-4BE6-AED1-9D93CB396721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'!$AE$47:$AE$48</c:f>
              <c:numCache>
                <c:formatCode>General</c:formatCode>
                <c:ptCount val="2"/>
                <c:pt idx="0">
                  <c:v>15821.04950495047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'!$AF$47:$AF$48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7D1-4BE6-AED1-9D93CB396721}"/>
            </c:ext>
          </c:extLst>
        </c:ser>
        <c:ser>
          <c:idx val="9"/>
          <c:order val="7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'!$AC$53:$AC$54</c:f>
              <c:numCache>
                <c:formatCode>General</c:formatCode>
                <c:ptCount val="2"/>
                <c:pt idx="0">
                  <c:v>0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'!$AD$53:$AD$54</c:f>
              <c:numCache>
                <c:formatCode>0.00</c:formatCode>
                <c:ptCount val="2"/>
                <c:pt idx="0">
                  <c:v>1.0673267326732674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7D1-4BE6-AED1-9D93CB396721}"/>
            </c:ext>
          </c:extLst>
        </c:ser>
        <c:ser>
          <c:idx val="10"/>
          <c:order val="8"/>
          <c:tx>
            <c:strRef>
              <c:f>'STICKY PRICES SEMI MANKIW '!$AE$51</c:f>
              <c:strCache>
                <c:ptCount val="1"/>
                <c:pt idx="0">
                  <c:v>Y l2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'!$AE$53:$AE$54</c:f>
              <c:numCache>
                <c:formatCode>General</c:formatCode>
                <c:ptCount val="2"/>
                <c:pt idx="0">
                  <c:v>14958.083168316898</c:v>
                </c:pt>
                <c:pt idx="1">
                  <c:v>14958.083168316898</c:v>
                </c:pt>
              </c:numCache>
            </c:numRef>
          </c:xVal>
          <c:yVal>
            <c:numRef>
              <c:f>'STICKY PRICES SEMI MANKIW '!$AF$53:$AF$54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1.0673267326732674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7D1-4BE6-AED1-9D93CB396721}"/>
            </c:ext>
          </c:extLst>
        </c:ser>
        <c:ser>
          <c:idx val="11"/>
          <c:order val="9"/>
          <c:tx>
            <c:strRef>
              <c:f>'STICKY PRICES SEMI MANKIW '!$AC$57</c:f>
              <c:strCache>
                <c:ptCount val="1"/>
                <c:pt idx="0">
                  <c:v>P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'!$AC$59:$AC$60</c:f>
              <c:numCache>
                <c:formatCode>General</c:formatCode>
                <c:ptCount val="2"/>
                <c:pt idx="0">
                  <c:v>0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'!$AD$59:$AD$60</c:f>
              <c:numCache>
                <c:formatCode>0.00</c:formatCode>
                <c:ptCount val="2"/>
                <c:pt idx="0">
                  <c:v>1.1326732673267326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7D1-4BE6-AED1-9D93CB396721}"/>
            </c:ext>
          </c:extLst>
        </c:ser>
        <c:ser>
          <c:idx val="12"/>
          <c:order val="10"/>
          <c:tx>
            <c:strRef>
              <c:f>'STICKY PRICES SEMI MANKIW '!$AE$57</c:f>
              <c:strCache>
                <c:ptCount val="1"/>
                <c:pt idx="0">
                  <c:v>Y l3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'!$AE$59:$AE$60</c:f>
              <c:numCache>
                <c:formatCode>General</c:formatCode>
                <c:ptCount val="2"/>
                <c:pt idx="0">
                  <c:v>14095.116831683032</c:v>
                </c:pt>
                <c:pt idx="1">
                  <c:v>14095.116831683032</c:v>
                </c:pt>
              </c:numCache>
            </c:numRef>
          </c:xVal>
          <c:yVal>
            <c:numRef>
              <c:f>'STICKY PRICES SEMI MANKIW '!$AF$59:$AF$60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1.1326732673267326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7D1-4BE6-AED1-9D93CB396721}"/>
            </c:ext>
          </c:extLst>
        </c:ser>
        <c:ser>
          <c:idx val="13"/>
          <c:order val="11"/>
          <c:tx>
            <c:strRef>
              <c:f>'STICKY PRICES SEMI MANKIW '!$AC$63</c:f>
              <c:strCache>
                <c:ptCount val="1"/>
                <c:pt idx="0">
                  <c:v>P l4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'!$AC$65:$AC$66</c:f>
              <c:numCache>
                <c:formatCode>General</c:formatCode>
                <c:ptCount val="2"/>
                <c:pt idx="0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'!$AD$65:$AD$66</c:f>
              <c:numCache>
                <c:formatCode>0.00</c:formatCod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7D1-4BE6-AED1-9D93CB396721}"/>
            </c:ext>
          </c:extLst>
        </c:ser>
        <c:ser>
          <c:idx val="3"/>
          <c:order val="1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'STICKY PRICES SEMI MANKIW '!$U$10:$U$23</c:f>
              <c:numCache>
                <c:formatCode>0</c:formatCode>
                <c:ptCount val="14"/>
                <c:pt idx="0">
                  <c:v>-385169.76677859313</c:v>
                </c:pt>
                <c:pt idx="1">
                  <c:v>-336631.64924062451</c:v>
                </c:pt>
                <c:pt idx="2">
                  <c:v>-285538.8939374995</c:v>
                </c:pt>
                <c:pt idx="3">
                  <c:v>-231757.04624999961</c:v>
                </c:pt>
                <c:pt idx="4">
                  <c:v>-175144.57499999969</c:v>
                </c:pt>
                <c:pt idx="5">
                  <c:v>-115552.49999999969</c:v>
                </c:pt>
                <c:pt idx="6">
                  <c:v>-52823.999999999964</c:v>
                </c:pt>
                <c:pt idx="7">
                  <c:v>13205.999999999976</c:v>
                </c:pt>
                <c:pt idx="8">
                  <c:v>79235.999999999913</c:v>
                </c:pt>
                <c:pt idx="9">
                  <c:v>148567.49999999977</c:v>
                </c:pt>
                <c:pt idx="10">
                  <c:v>221365.57499999978</c:v>
                </c:pt>
                <c:pt idx="11">
                  <c:v>297803.55374999979</c:v>
                </c:pt>
                <c:pt idx="12">
                  <c:v>378063.43143749953</c:v>
                </c:pt>
                <c:pt idx="13">
                  <c:v>462336.30300937471</c:v>
                </c:pt>
              </c:numCache>
            </c:numRef>
          </c:xVal>
          <c:yVal>
            <c:numRef>
              <c:f>'STICKY PRICES SEMI MANKIW '!$K$10:$K$23</c:f>
              <c:numCache>
                <c:formatCode>0.00</c:formatCode>
                <c:ptCount val="14"/>
                <c:pt idx="0">
                  <c:v>0.69833729609374995</c:v>
                </c:pt>
                <c:pt idx="1">
                  <c:v>0.73509189062499991</c:v>
                </c:pt>
                <c:pt idx="2">
                  <c:v>0.77378093749999999</c:v>
                </c:pt>
                <c:pt idx="3">
                  <c:v>0.81450624999999999</c:v>
                </c:pt>
                <c:pt idx="4">
                  <c:v>0.857375</c:v>
                </c:pt>
                <c:pt idx="5">
                  <c:v>0.90250000000000008</c:v>
                </c:pt>
                <c:pt idx="6">
                  <c:v>0.95</c:v>
                </c:pt>
                <c:pt idx="7">
                  <c:v>1</c:v>
                </c:pt>
                <c:pt idx="8">
                  <c:v>1.05</c:v>
                </c:pt>
                <c:pt idx="9">
                  <c:v>1.1025</c:v>
                </c:pt>
                <c:pt idx="10">
                  <c:v>1.1576250000000001</c:v>
                </c:pt>
                <c:pt idx="11">
                  <c:v>1.2155062500000002</c:v>
                </c:pt>
                <c:pt idx="12">
                  <c:v>1.2762815625000001</c:v>
                </c:pt>
                <c:pt idx="13">
                  <c:v>1.3400956406250004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7D1-4BE6-AED1-9D93CB396721}"/>
            </c:ext>
          </c:extLst>
        </c:ser>
        <c:ser>
          <c:idx val="5"/>
          <c:order val="13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57D1-4BE6-AED1-9D93CB396721}"/>
              </c:ext>
            </c:extLst>
          </c:dPt>
          <c:xVal>
            <c:numRef>
              <c:f>'STICKY PRICES SEMI MANKIW '!$AC$41:$AC$42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13205.999999999976</c:v>
                </c:pt>
              </c:numCache>
            </c:numRef>
          </c:xVal>
          <c:yVal>
            <c:numRef>
              <c:f>'STICKY PRICES SEMI MANKIW '!$AD$41:$AD$42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7D1-4BE6-AED1-9D93CB396721}"/>
            </c:ext>
          </c:extLst>
        </c:ser>
        <c:ser>
          <c:idx val="14"/>
          <c:order val="14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'STICKY PRICES SEMI MANKIW '!$AC$47:$AC$48</c:f>
              <c:numCache>
                <c:formatCode>General</c:formatCode>
                <c:ptCount val="2"/>
                <c:pt idx="0">
                  <c:v>0</c:v>
                </c:pt>
                <c:pt idx="1">
                  <c:v>15821.04950495047</c:v>
                </c:pt>
              </c:numCache>
            </c:numRef>
          </c:xVal>
          <c:yVal>
            <c:numRef>
              <c:f>'STICKY PRICES SEMI MANKIW '!$AD$47:$AD$48</c:f>
              <c:numCache>
                <c:formatCode>0.00</c:formatCode>
                <c:ptCount val="2"/>
                <c:pt idx="0">
                  <c:v>1.001980198019802</c:v>
                </c:pt>
                <c:pt idx="1">
                  <c:v>1.001980198019802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7D1-4BE6-AED1-9D93CB396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41360"/>
        <c:axId val="827338616"/>
      </c:scatterChart>
      <c:valAx>
        <c:axId val="827341360"/>
        <c:scaling>
          <c:orientation val="minMax"/>
          <c:max val="18000"/>
          <c:min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Aggregate</a:t>
                </a:r>
                <a:r>
                  <a:rPr lang="en-US" baseline="0"/>
                  <a:t> Supply and Demand (Y)</a:t>
                </a:r>
              </a:p>
              <a:p>
                <a:pPr>
                  <a:defRPr/>
                </a:pPr>
                <a:r>
                  <a:rPr lang="en-US" baseline="0"/>
                  <a:t>Billion US Dollars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782889296372197"/>
              <c:y val="0.9067923026209401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338616"/>
        <c:crosses val="autoZero"/>
        <c:crossBetween val="midCat"/>
      </c:valAx>
      <c:valAx>
        <c:axId val="827338616"/>
        <c:scaling>
          <c:orientation val="minMax"/>
          <c:max val="1.45"/>
          <c:min val="0.6000000000000000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Level (Index, Base = 1)</a:t>
                </a:r>
              </a:p>
            </c:rich>
          </c:tx>
          <c:layout>
            <c:manualLayout>
              <c:xMode val="edge"/>
              <c:yMode val="edge"/>
              <c:x val="2.5776255707762555E-2"/>
              <c:y val="0.3064942593076339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827341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352426</xdr:colOff>
      <xdr:row>27</xdr:row>
      <xdr:rowOff>142875</xdr:rowOff>
    </xdr:from>
    <xdr:to>
      <xdr:col>14</xdr:col>
      <xdr:colOff>485776</xdr:colOff>
      <xdr:row>29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24876" y="5286375"/>
          <a:ext cx="1352550" cy="2571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Use</a:t>
          </a:r>
          <a:r>
            <a:rPr lang="en-US" sz="1100" baseline="0">
              <a:solidFill>
                <a:srgbClr val="FF0000"/>
              </a:solidFill>
            </a:rPr>
            <a:t> dropdown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66675</xdr:colOff>
      <xdr:row>27</xdr:row>
      <xdr:rowOff>133350</xdr:rowOff>
    </xdr:from>
    <xdr:to>
      <xdr:col>12</xdr:col>
      <xdr:colOff>285750</xdr:colOff>
      <xdr:row>29</xdr:row>
      <xdr:rowOff>57150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7629525" y="5276850"/>
          <a:ext cx="8286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66675</xdr:colOff>
      <xdr:row>4</xdr:row>
      <xdr:rowOff>161925</xdr:rowOff>
    </xdr:from>
    <xdr:to>
      <xdr:col>14</xdr:col>
      <xdr:colOff>52677</xdr:colOff>
      <xdr:row>25</xdr:row>
      <xdr:rowOff>181803</xdr:rowOff>
    </xdr:to>
    <xdr:graphicFrame macro="">
      <xdr:nvGraphicFramePr>
        <xdr:cNvPr id="7" name="Chart 36">
          <a:extLst>
            <a:ext uri="{FF2B5EF4-FFF2-40B4-BE49-F238E27FC236}">
              <a16:creationId xmlns:a16="http://schemas.microsoft.com/office/drawing/2014/main" id="{F1D10C58-320D-4AA4-987B-D5258D60F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33</xdr:row>
      <xdr:rowOff>85725</xdr:rowOff>
    </xdr:from>
    <xdr:to>
      <xdr:col>13</xdr:col>
      <xdr:colOff>247650</xdr:colOff>
      <xdr:row>41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BEB6160-65C1-4848-97F6-FCA48E7A3505}"/>
            </a:ext>
          </a:extLst>
        </xdr:cNvPr>
        <xdr:cNvSpPr/>
      </xdr:nvSpPr>
      <xdr:spPr>
        <a:xfrm>
          <a:off x="5762625" y="6372225"/>
          <a:ext cx="3267075" cy="15335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424817</xdr:colOff>
      <xdr:row>15</xdr:row>
      <xdr:rowOff>47623</xdr:rowOff>
    </xdr:from>
    <xdr:to>
      <xdr:col>10</xdr:col>
      <xdr:colOff>19088</xdr:colOff>
      <xdr:row>17</xdr:row>
      <xdr:rowOff>97223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01617" y="2962273"/>
          <a:ext cx="708696" cy="43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Baseline </a:t>
          </a:r>
        </a:p>
        <a:p>
          <a:r>
            <a:rPr lang="en-US" sz="1100"/>
            <a:t>level</a:t>
          </a:r>
        </a:p>
      </xdr:txBody>
    </xdr:sp>
    <xdr:clientData/>
  </xdr:twoCellAnchor>
  <xdr:twoCellAnchor>
    <xdr:from>
      <xdr:col>4</xdr:col>
      <xdr:colOff>333375</xdr:colOff>
      <xdr:row>46</xdr:row>
      <xdr:rowOff>76200</xdr:rowOff>
    </xdr:from>
    <xdr:to>
      <xdr:col>6</xdr:col>
      <xdr:colOff>514350</xdr:colOff>
      <xdr:row>51</xdr:row>
      <xdr:rowOff>87661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71775" y="9172575"/>
          <a:ext cx="1400175" cy="963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Lower prices: market</a:t>
          </a:r>
          <a:r>
            <a:rPr lang="en-US" sz="1050" baseline="0"/>
            <a:t> participants want to hold less money, spend more on cookies /  juice.</a:t>
          </a:r>
          <a:endParaRPr lang="en-US" sz="1050"/>
        </a:p>
      </xdr:txBody>
    </xdr:sp>
    <xdr:clientData/>
  </xdr:twoCellAnchor>
  <xdr:twoCellAnchor>
    <xdr:from>
      <xdr:col>9</xdr:col>
      <xdr:colOff>472440</xdr:colOff>
      <xdr:row>16</xdr:row>
      <xdr:rowOff>28575</xdr:rowOff>
    </xdr:from>
    <xdr:to>
      <xdr:col>10</xdr:col>
      <xdr:colOff>312420</xdr:colOff>
      <xdr:row>17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01690" y="3133725"/>
          <a:ext cx="401955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104775</xdr:colOff>
      <xdr:row>46</xdr:row>
      <xdr:rowOff>163830</xdr:rowOff>
    </xdr:from>
    <xdr:to>
      <xdr:col>4</xdr:col>
      <xdr:colOff>285750</xdr:colOff>
      <xdr:row>51</xdr:row>
      <xdr:rowOff>154305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3975" y="9260205"/>
          <a:ext cx="1400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Higher prices: market</a:t>
          </a:r>
          <a:r>
            <a:rPr lang="en-US" sz="1050" baseline="0"/>
            <a:t> participants want to hold more money, spend less on cookies /  juice.</a:t>
          </a:r>
          <a:endParaRPr lang="en-US" sz="1050"/>
        </a:p>
      </xdr:txBody>
    </xdr:sp>
    <xdr:clientData/>
  </xdr:twoCellAnchor>
  <xdr:twoCellAnchor>
    <xdr:from>
      <xdr:col>11</xdr:col>
      <xdr:colOff>66674</xdr:colOff>
      <xdr:row>1</xdr:row>
      <xdr:rowOff>97156</xdr:rowOff>
    </xdr:from>
    <xdr:to>
      <xdr:col>16</xdr:col>
      <xdr:colOff>142875</xdr:colOff>
      <xdr:row>2</xdr:row>
      <xdr:rowOff>173356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96074" y="287656"/>
          <a:ext cx="184785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Demand  (Y</a:t>
          </a:r>
          <a:r>
            <a:rPr lang="en-US" sz="1100" baseline="30000"/>
            <a:t>d</a:t>
          </a:r>
          <a:r>
            <a:rPr lang="en-US" sz="1100"/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85725</xdr:rowOff>
        </xdr:from>
        <xdr:to>
          <xdr:col>14</xdr:col>
          <xdr:colOff>304800</xdr:colOff>
          <xdr:row>49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57149</xdr:colOff>
      <xdr:row>1</xdr:row>
      <xdr:rowOff>76200</xdr:rowOff>
    </xdr:from>
    <xdr:to>
      <xdr:col>23</xdr:col>
      <xdr:colOff>209549</xdr:colOff>
      <xdr:row>2</xdr:row>
      <xdr:rowOff>163933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248774" y="266700"/>
          <a:ext cx="2686050" cy="27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Supply (Y</a:t>
          </a:r>
          <a:r>
            <a:rPr lang="en-US" sz="1100" baseline="30000"/>
            <a:t>s</a:t>
          </a:r>
          <a:r>
            <a:rPr lang="en-US" sz="1100"/>
            <a:t>)</a:t>
          </a:r>
        </a:p>
      </xdr:txBody>
    </xdr:sp>
    <xdr:clientData/>
  </xdr:twoCellAnchor>
  <xdr:twoCellAnchor>
    <xdr:from>
      <xdr:col>37</xdr:col>
      <xdr:colOff>381000</xdr:colOff>
      <xdr:row>34</xdr:row>
      <xdr:rowOff>7620</xdr:rowOff>
    </xdr:from>
    <xdr:to>
      <xdr:col>46</xdr:col>
      <xdr:colOff>457200</xdr:colOff>
      <xdr:row>54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445770</xdr:colOff>
      <xdr:row>2</xdr:row>
      <xdr:rowOff>106680</xdr:rowOff>
    </xdr:from>
    <xdr:to>
      <xdr:col>11</xdr:col>
      <xdr:colOff>207645</xdr:colOff>
      <xdr:row>4</xdr:row>
      <xdr:rowOff>173355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875020" y="487680"/>
          <a:ext cx="962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Price </a:t>
          </a:r>
        </a:p>
        <a:p>
          <a:pPr algn="ctr"/>
          <a:r>
            <a:rPr lang="en-US" sz="1100"/>
            <a:t>Level</a:t>
          </a:r>
          <a:r>
            <a:rPr lang="en-US" sz="1100" baseline="0"/>
            <a:t> (P)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39</xdr:row>
          <xdr:rowOff>95250</xdr:rowOff>
        </xdr:from>
        <xdr:to>
          <xdr:col>16</xdr:col>
          <xdr:colOff>247650</xdr:colOff>
          <xdr:row>44</xdr:row>
          <xdr:rowOff>85725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552450</xdr:colOff>
      <xdr:row>2</xdr:row>
      <xdr:rowOff>154305</xdr:rowOff>
    </xdr:from>
    <xdr:to>
      <xdr:col>57</xdr:col>
      <xdr:colOff>114300</xdr:colOff>
      <xdr:row>5</xdr:row>
      <xdr:rowOff>38066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0727650" y="535305"/>
          <a:ext cx="781050" cy="45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Money</a:t>
          </a:r>
          <a:r>
            <a:rPr lang="en-US" sz="1100" baseline="0"/>
            <a:t> Demand</a:t>
          </a:r>
          <a:endParaRPr lang="en-US" sz="1100"/>
        </a:p>
      </xdr:txBody>
    </xdr:sp>
    <xdr:clientData/>
  </xdr:twoCellAnchor>
  <xdr:twoCellAnchor>
    <xdr:from>
      <xdr:col>9</xdr:col>
      <xdr:colOff>169545</xdr:colOff>
      <xdr:row>23</xdr:row>
      <xdr:rowOff>144780</xdr:rowOff>
    </xdr:from>
    <xdr:to>
      <xdr:col>11</xdr:col>
      <xdr:colOff>209584</xdr:colOff>
      <xdr:row>25</xdr:row>
      <xdr:rowOff>106681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598795" y="4583430"/>
          <a:ext cx="124018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180975</xdr:colOff>
      <xdr:row>25</xdr:row>
      <xdr:rowOff>97155</xdr:rowOff>
    </xdr:from>
    <xdr:to>
      <xdr:col>10</xdr:col>
      <xdr:colOff>615315</xdr:colOff>
      <xdr:row>27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610225" y="4945380"/>
          <a:ext cx="99631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Veloicty </a:t>
          </a:r>
          <a:r>
            <a:rPr lang="en-US" sz="900" baseline="0">
              <a:solidFill>
                <a:srgbClr val="FF0000"/>
              </a:solidFill>
            </a:rPr>
            <a:t>chosen </a:t>
          </a:r>
        </a:p>
        <a:p>
          <a:r>
            <a:rPr lang="en-US" sz="900" baseline="0">
              <a:solidFill>
                <a:srgbClr val="FF0000"/>
              </a:solidFill>
            </a:rPr>
            <a:t>by market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5</xdr:row>
      <xdr:rowOff>192406</xdr:rowOff>
    </xdr:from>
    <xdr:to>
      <xdr:col>15</xdr:col>
      <xdr:colOff>121895</xdr:colOff>
      <xdr:row>8</xdr:row>
      <xdr:rowOff>11431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791450" y="1144906"/>
          <a:ext cx="579095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C00000"/>
              </a:solidFill>
            </a:rPr>
            <a:t>More</a:t>
          </a:r>
        </a:p>
        <a:p>
          <a:pPr algn="ctr"/>
          <a:r>
            <a:rPr lang="en-US" sz="1000">
              <a:solidFill>
                <a:srgbClr val="C00000"/>
              </a:solidFill>
            </a:rPr>
            <a:t> money</a:t>
          </a:r>
        </a:p>
      </xdr:txBody>
    </xdr:sp>
    <xdr:clientData/>
  </xdr:twoCellAnchor>
  <xdr:twoCellAnchor>
    <xdr:from>
      <xdr:col>26</xdr:col>
      <xdr:colOff>123826</xdr:colOff>
      <xdr:row>23</xdr:row>
      <xdr:rowOff>76200</xdr:rowOff>
    </xdr:from>
    <xdr:to>
      <xdr:col>28</xdr:col>
      <xdr:colOff>245746</xdr:colOff>
      <xdr:row>25</xdr:row>
      <xdr:rowOff>38101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620751" y="4514850"/>
          <a:ext cx="1341120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352425</xdr:colOff>
      <xdr:row>25</xdr:row>
      <xdr:rowOff>0</xdr:rowOff>
    </xdr:from>
    <xdr:to>
      <xdr:col>28</xdr:col>
      <xdr:colOff>95250</xdr:colOff>
      <xdr:row>26</xdr:row>
      <xdr:rowOff>165810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3849350" y="4848225"/>
          <a:ext cx="962025" cy="384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FF0000"/>
              </a:solidFill>
            </a:rPr>
            <a:t> % change </a:t>
          </a:r>
        </a:p>
        <a:p>
          <a:pPr algn="l"/>
          <a:r>
            <a:rPr lang="en-US" sz="800">
              <a:solidFill>
                <a:srgbClr val="FF0000"/>
              </a:solidFill>
            </a:rPr>
            <a:t>from </a:t>
          </a:r>
          <a:r>
            <a:rPr lang="en-US" sz="800" baseline="0">
              <a:solidFill>
                <a:srgbClr val="FF0000"/>
              </a:solidFill>
            </a:rPr>
            <a:t>baseline. 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367812</xdr:colOff>
      <xdr:row>29</xdr:row>
      <xdr:rowOff>2199</xdr:rowOff>
    </xdr:from>
    <xdr:to>
      <xdr:col>27</xdr:col>
      <xdr:colOff>480647</xdr:colOff>
      <xdr:row>30</xdr:row>
      <xdr:rowOff>11724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3255137" y="5698149"/>
          <a:ext cx="133203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price level</a:t>
          </a:r>
        </a:p>
      </xdr:txBody>
    </xdr:sp>
    <xdr:clientData/>
  </xdr:twoCellAnchor>
  <xdr:twoCellAnchor>
    <xdr:from>
      <xdr:col>25</xdr:col>
      <xdr:colOff>438883</xdr:colOff>
      <xdr:row>29</xdr:row>
      <xdr:rowOff>188887</xdr:rowOff>
    </xdr:from>
    <xdr:to>
      <xdr:col>28</xdr:col>
      <xdr:colOff>322704</xdr:colOff>
      <xdr:row>31</xdr:row>
      <xdr:rowOff>94834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3326208" y="5884837"/>
          <a:ext cx="1712621" cy="363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3333FF"/>
              </a:solidFill>
            </a:rPr>
            <a:t> % change from </a:t>
          </a:r>
          <a:r>
            <a:rPr lang="en-US" sz="800" baseline="0">
              <a:solidFill>
                <a:srgbClr val="3333FF"/>
              </a:solidFill>
            </a:rPr>
            <a:t>baseline</a:t>
          </a:r>
        </a:p>
        <a:p>
          <a:pPr algn="l"/>
          <a:r>
            <a:rPr lang="en-US" sz="800" baseline="0">
              <a:solidFill>
                <a:srgbClr val="3333FF"/>
              </a:solidFill>
            </a:rPr>
            <a:t>  (inflation).</a:t>
          </a:r>
          <a:endParaRPr lang="en-US" sz="800">
            <a:solidFill>
              <a:srgbClr val="3333FF"/>
            </a:solidFill>
          </a:endParaRPr>
        </a:p>
      </xdr:txBody>
    </xdr:sp>
    <xdr:clientData/>
  </xdr:twoCellAnchor>
  <xdr:twoCellAnchor>
    <xdr:from>
      <xdr:col>11</xdr:col>
      <xdr:colOff>383856</xdr:colOff>
      <xdr:row>4</xdr:row>
      <xdr:rowOff>42862</xdr:rowOff>
    </xdr:from>
    <xdr:to>
      <xdr:col>15</xdr:col>
      <xdr:colOff>19089</xdr:colOff>
      <xdr:row>5</xdr:row>
      <xdr:rowOff>9524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5400000" flipH="1">
          <a:off x="7561917" y="256201"/>
          <a:ext cx="157162" cy="1254483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114300</xdr:colOff>
      <xdr:row>5</xdr:row>
      <xdr:rowOff>87628</xdr:rowOff>
    </xdr:from>
    <xdr:to>
      <xdr:col>49</xdr:col>
      <xdr:colOff>457200</xdr:colOff>
      <xdr:row>16</xdr:row>
      <xdr:rowOff>85746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583900" y="1040128"/>
          <a:ext cx="3390900" cy="2150768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r>
            <a:rPr lang="en-US" sz="1100" b="1" baseline="0"/>
            <a:t> for Goods and Services  </a:t>
          </a:r>
          <a:r>
            <a:rPr lang="en-US" sz="1100" b="1"/>
            <a:t>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these blue lines slope downward, reflecting the real balance effect -- an inverse relationship between aggregate demand and the price level. </a:t>
          </a:r>
        </a:p>
        <a:p>
          <a:endParaRPr lang="en-US" sz="1100" baseline="0"/>
        </a:p>
        <a:p>
          <a:r>
            <a:rPr lang="en-US" sz="1100" baseline="0"/>
            <a:t>Changes in the money supply (central bank policy) will cause this curve to shift. </a:t>
          </a:r>
        </a:p>
        <a:p>
          <a:endParaRPr lang="en-US" sz="1100" baseline="0"/>
        </a:p>
        <a:p>
          <a:r>
            <a:rPr lang="en-US" sz="1100" baseline="0"/>
            <a:t>In the center, the solid blue line is reflects the baseline money supply; dashed blue line represents 10% money supply increase (alt(i)); dotted blue line represents 10% money supply decrease (alt(ii)).   </a:t>
          </a:r>
          <a:endParaRPr lang="en-US" sz="1100"/>
        </a:p>
      </xdr:txBody>
    </xdr:sp>
    <xdr:clientData/>
  </xdr:twoCellAnchor>
  <xdr:twoCellAnchor>
    <xdr:from>
      <xdr:col>44</xdr:col>
      <xdr:colOff>95250</xdr:colOff>
      <xdr:row>17</xdr:row>
      <xdr:rowOff>123825</xdr:rowOff>
    </xdr:from>
    <xdr:to>
      <xdr:col>49</xdr:col>
      <xdr:colOff>438150</xdr:colOff>
      <xdr:row>20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3564850" y="3419475"/>
          <a:ext cx="3390900" cy="44767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 for Goods and Services 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solid red line vertical line; determined by technology.</a:t>
          </a:r>
          <a:endParaRPr lang="en-US" sz="1100"/>
        </a:p>
      </xdr:txBody>
    </xdr:sp>
    <xdr:clientData/>
  </xdr:twoCellAnchor>
  <xdr:twoCellAnchor>
    <xdr:from>
      <xdr:col>20</xdr:col>
      <xdr:colOff>340995</xdr:colOff>
      <xdr:row>3</xdr:row>
      <xdr:rowOff>9525</xdr:rowOff>
    </xdr:from>
    <xdr:to>
      <xdr:col>23</xdr:col>
      <xdr:colOff>28575</xdr:colOff>
      <xdr:row>4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323195" y="581025"/>
          <a:ext cx="143065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Short-run</a:t>
          </a:r>
        </a:p>
      </xdr:txBody>
    </xdr:sp>
    <xdr:clientData/>
  </xdr:twoCellAnchor>
  <xdr:twoCellAnchor>
    <xdr:from>
      <xdr:col>17</xdr:col>
      <xdr:colOff>209550</xdr:colOff>
      <xdr:row>4</xdr:row>
      <xdr:rowOff>85722</xdr:rowOff>
    </xdr:from>
    <xdr:to>
      <xdr:col>23</xdr:col>
      <xdr:colOff>569599</xdr:colOff>
      <xdr:row>5</xdr:row>
      <xdr:rowOff>135373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5400000" flipH="1">
          <a:off x="10589836" y="-617164"/>
          <a:ext cx="240151" cy="3169924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66675</xdr:colOff>
      <xdr:row>5</xdr:row>
      <xdr:rowOff>192405</xdr:rowOff>
    </xdr:from>
    <xdr:to>
      <xdr:col>17</xdr:col>
      <xdr:colOff>152400</xdr:colOff>
      <xdr:row>26</xdr:row>
      <xdr:rowOff>205736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315325" y="1144905"/>
          <a:ext cx="752475" cy="412813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283845</xdr:colOff>
      <xdr:row>4</xdr:row>
      <xdr:rowOff>154304</xdr:rowOff>
    </xdr:from>
    <xdr:to>
      <xdr:col>23</xdr:col>
      <xdr:colOff>350519</xdr:colOff>
      <xdr:row>6</xdr:row>
      <xdr:rowOff>28463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266045" y="916304"/>
          <a:ext cx="1809749" cy="28373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3333FF"/>
              </a:solidFill>
            </a:rPr>
            <a:t>Update factor  </a:t>
          </a:r>
          <a:r>
            <a:rPr lang="en-US" sz="1100">
              <a:solidFill>
                <a:srgbClr val="3333FF"/>
              </a:solidFill>
              <a:latin typeface="Symbol" pitchFamily="18" charset="2"/>
            </a:rPr>
            <a:t>l</a:t>
          </a:r>
          <a:endParaRPr lang="en-US" sz="1100">
            <a:solidFill>
              <a:srgbClr val="3333FF"/>
            </a:solidFill>
          </a:endParaRPr>
        </a:p>
      </xdr:txBody>
    </xdr:sp>
    <xdr:clientData/>
  </xdr:twoCellAnchor>
  <xdr:twoCellAnchor>
    <xdr:from>
      <xdr:col>32</xdr:col>
      <xdr:colOff>219075</xdr:colOff>
      <xdr:row>23</xdr:row>
      <xdr:rowOff>38100</xdr:rowOff>
    </xdr:from>
    <xdr:to>
      <xdr:col>34</xdr:col>
      <xdr:colOff>142875</xdr:colOff>
      <xdr:row>26</xdr:row>
      <xdr:rowOff>20980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6992600" y="4476750"/>
          <a:ext cx="952500" cy="6115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360045</xdr:colOff>
      <xdr:row>26</xdr:row>
      <xdr:rowOff>106680</xdr:rowOff>
    </xdr:from>
    <xdr:to>
      <xdr:col>30</xdr:col>
      <xdr:colOff>21</xdr:colOff>
      <xdr:row>27</xdr:row>
      <xdr:rowOff>144780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5076170" y="5173980"/>
          <a:ext cx="66867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Baseline</a:t>
          </a:r>
        </a:p>
      </xdr:txBody>
    </xdr:sp>
    <xdr:clientData/>
  </xdr:twoCellAnchor>
  <xdr:twoCellAnchor>
    <xdr:from>
      <xdr:col>30</xdr:col>
      <xdr:colOff>19049</xdr:colOff>
      <xdr:row>26</xdr:row>
      <xdr:rowOff>106680</xdr:rowOff>
    </xdr:from>
    <xdr:to>
      <xdr:col>34</xdr:col>
      <xdr:colOff>19050</xdr:colOff>
      <xdr:row>27</xdr:row>
      <xdr:rowOff>154305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5763874" y="5173980"/>
          <a:ext cx="2057401" cy="2667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3333FF"/>
              </a:solidFill>
            </a:rPr>
            <a:t>After money supply change</a:t>
          </a:r>
          <a:endParaRPr lang="en-US" sz="1000">
            <a:solidFill>
              <a:srgbClr val="3333FF"/>
            </a:solidFill>
            <a:latin typeface="Symbol" pitchFamily="18" charset="2"/>
          </a:endParaRPr>
        </a:p>
      </xdr:txBody>
    </xdr:sp>
    <xdr:clientData/>
  </xdr:twoCellAnchor>
  <xdr:twoCellAnchor>
    <xdr:from>
      <xdr:col>24</xdr:col>
      <xdr:colOff>551571</xdr:colOff>
      <xdr:row>27</xdr:row>
      <xdr:rowOff>146978</xdr:rowOff>
    </xdr:from>
    <xdr:to>
      <xdr:col>27</xdr:col>
      <xdr:colOff>365642</xdr:colOff>
      <xdr:row>28</xdr:row>
      <xdr:rowOff>182881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2857871" y="5433353"/>
          <a:ext cx="1614296" cy="22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3333FF"/>
              </a:solidFill>
            </a:rPr>
            <a:t>Update factor </a:t>
          </a:r>
        </a:p>
      </xdr:txBody>
    </xdr:sp>
    <xdr:clientData/>
  </xdr:twoCellAnchor>
  <xdr:twoCellAnchor>
    <xdr:from>
      <xdr:col>25</xdr:col>
      <xdr:colOff>353890</xdr:colOff>
      <xdr:row>31</xdr:row>
      <xdr:rowOff>3516</xdr:rowOff>
    </xdr:from>
    <xdr:to>
      <xdr:col>27</xdr:col>
      <xdr:colOff>468191</xdr:colOff>
      <xdr:row>32</xdr:row>
      <xdr:rowOff>47603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3241215" y="6156666"/>
          <a:ext cx="1333501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</a:t>
          </a:r>
        </a:p>
      </xdr:txBody>
    </xdr:sp>
    <xdr:clientData/>
  </xdr:twoCellAnchor>
  <xdr:twoCellAnchor>
    <xdr:from>
      <xdr:col>25</xdr:col>
      <xdr:colOff>83820</xdr:colOff>
      <xdr:row>1</xdr:row>
      <xdr:rowOff>144780</xdr:rowOff>
    </xdr:from>
    <xdr:to>
      <xdr:col>35</xdr:col>
      <xdr:colOff>220980</xdr:colOff>
      <xdr:row>22</xdr:row>
      <xdr:rowOff>106680</xdr:rowOff>
    </xdr:to>
    <xdr:graphicFrame macro="">
      <xdr:nvGraphicFramePr>
        <xdr:cNvPr id="32" name="Chart 3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34</xdr:row>
      <xdr:rowOff>163830</xdr:rowOff>
    </xdr:from>
    <xdr:to>
      <xdr:col>25</xdr:col>
      <xdr:colOff>81915</xdr:colOff>
      <xdr:row>40</xdr:row>
      <xdr:rowOff>68580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220200" y="6917055"/>
          <a:ext cx="374904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Upward sloping SRAS</a:t>
          </a:r>
          <a:r>
            <a:rPr lang="en-US" sz="1600" baseline="0"/>
            <a:t> and sticky prices -- similar (but not exactly the same as) Greg Mankiw.</a:t>
          </a:r>
          <a:endParaRPr lang="en-US" sz="1600"/>
        </a:p>
      </xdr:txBody>
    </xdr:sp>
    <xdr:clientData/>
  </xdr:twoCellAnchor>
  <xdr:twoCellAnchor>
    <xdr:from>
      <xdr:col>37</xdr:col>
      <xdr:colOff>467133</xdr:colOff>
      <xdr:row>15</xdr:row>
      <xdr:rowOff>64548</xdr:rowOff>
    </xdr:from>
    <xdr:to>
      <xdr:col>39</xdr:col>
      <xdr:colOff>577487</xdr:colOff>
      <xdr:row>16</xdr:row>
      <xdr:rowOff>118654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9734847" y="2976477"/>
          <a:ext cx="1334997" cy="244606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endParaRPr lang="en-US" sz="1100" baseline="0"/>
        </a:p>
      </xdr:txBody>
    </xdr:sp>
    <xdr:clientData/>
  </xdr:twoCellAnchor>
  <xdr:twoCellAnchor>
    <xdr:from>
      <xdr:col>36</xdr:col>
      <xdr:colOff>193440</xdr:colOff>
      <xdr:row>10</xdr:row>
      <xdr:rowOff>25719</xdr:rowOff>
    </xdr:from>
    <xdr:to>
      <xdr:col>40</xdr:col>
      <xdr:colOff>13064</xdr:colOff>
      <xdr:row>11</xdr:row>
      <xdr:rowOff>76200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189011" y="1985148"/>
          <a:ext cx="1928732" cy="24098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Short Run Aggregate Supply</a:t>
          </a:r>
          <a:endParaRPr lang="en-US" sz="1100"/>
        </a:p>
      </xdr:txBody>
    </xdr:sp>
    <xdr:clientData/>
  </xdr:twoCellAnchor>
  <xdr:twoCellAnchor>
    <xdr:from>
      <xdr:col>43</xdr:col>
      <xdr:colOff>436569</xdr:colOff>
      <xdr:row>3</xdr:row>
      <xdr:rowOff>0</xdr:rowOff>
    </xdr:from>
    <xdr:to>
      <xdr:col>50</xdr:col>
      <xdr:colOff>81009</xdr:colOff>
      <xdr:row>17</xdr:row>
      <xdr:rowOff>47957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96569" y="571500"/>
          <a:ext cx="3911640" cy="277210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 Run Aggregate Supply of Goods and Services with Sticky Prcies</a:t>
          </a:r>
          <a:r>
            <a:rPr lang="en-US" sz="1100" b="1" baseline="0"/>
            <a:t> </a:t>
          </a:r>
          <a:r>
            <a:rPr lang="en-US" sz="1100" b="1"/>
            <a:t>(Y</a:t>
          </a:r>
          <a:r>
            <a:rPr lang="en-US" sz="1100" b="1" baseline="30000"/>
            <a:t>ssr</a:t>
          </a:r>
          <a:r>
            <a:rPr lang="en-US" sz="1100" b="1"/>
            <a:t>):</a:t>
          </a:r>
          <a:r>
            <a:rPr lang="en-US" sz="1100" baseline="0"/>
            <a:t>  red horizontal lines; in the short run, sellers keep prices fixed.</a:t>
          </a:r>
        </a:p>
        <a:p>
          <a:endParaRPr lang="en-US" sz="1100" baseline="0"/>
        </a:p>
        <a:p>
          <a:r>
            <a:rPr lang="en-US" sz="1100" baseline="0"/>
            <a:t>The solid red line represents the original price level; sellers have not raised their prices, even though the money supply has increased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=0).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The dotted lines show that, as sellers gradually incorporate the money supply increase into their pricing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=0.33, 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=0.66), prices gradually rise. </a:t>
          </a:r>
        </a:p>
        <a:p>
          <a:endParaRPr lang="en-US" sz="1100" baseline="0"/>
        </a:p>
        <a:p>
          <a:r>
            <a:rPr lang="en-US" sz="1100" baseline="0"/>
            <a:t>The double red line represnts the final equilibrium price -- when sellers have fully updated their prices to reflect the money supply increase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=1).</a:t>
          </a:r>
          <a:endParaRPr lang="en-US" sz="1100"/>
        </a:p>
      </xdr:txBody>
    </xdr:sp>
    <xdr:clientData/>
  </xdr:twoCellAnchor>
  <xdr:twoCellAnchor>
    <xdr:from>
      <xdr:col>25</xdr:col>
      <xdr:colOff>351692</xdr:colOff>
      <xdr:row>31</xdr:row>
      <xdr:rowOff>190207</xdr:rowOff>
    </xdr:from>
    <xdr:to>
      <xdr:col>27</xdr:col>
      <xdr:colOff>465993</xdr:colOff>
      <xdr:row>33</xdr:row>
      <xdr:rowOff>57589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3239017" y="6343357"/>
          <a:ext cx="1333501" cy="27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 gap</a:t>
          </a:r>
        </a:p>
      </xdr:txBody>
    </xdr:sp>
    <xdr:clientData/>
  </xdr:twoCellAnchor>
  <xdr:twoCellAnchor editAs="oneCell">
    <xdr:from>
      <xdr:col>2</xdr:col>
      <xdr:colOff>129540</xdr:colOff>
      <xdr:row>2</xdr:row>
      <xdr:rowOff>51680</xdr:rowOff>
    </xdr:from>
    <xdr:to>
      <xdr:col>12</xdr:col>
      <xdr:colOff>274924</xdr:colOff>
      <xdr:row>8</xdr:row>
      <xdr:rowOff>114047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8740" y="432680"/>
          <a:ext cx="6031834" cy="1233942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0</xdr:rowOff>
    </xdr:from>
    <xdr:to>
      <xdr:col>76</xdr:col>
      <xdr:colOff>349250</xdr:colOff>
      <xdr:row>102</xdr:row>
      <xdr:rowOff>168275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10000" y="0"/>
          <a:ext cx="39163625" cy="1996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</xdr:colOff>
      <xdr:row>4</xdr:row>
      <xdr:rowOff>144780</xdr:rowOff>
    </xdr:from>
    <xdr:to>
      <xdr:col>14</xdr:col>
      <xdr:colOff>220980</xdr:colOff>
      <xdr:row>25</xdr:row>
      <xdr:rowOff>106680</xdr:rowOff>
    </xdr:to>
    <xdr:graphicFrame macro="">
      <xdr:nvGraphicFramePr>
        <xdr:cNvPr id="2" name="Chart 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85724</xdr:colOff>
      <xdr:row>26</xdr:row>
      <xdr:rowOff>123826</xdr:rowOff>
    </xdr:from>
    <xdr:to>
      <xdr:col>15</xdr:col>
      <xdr:colOff>342899</xdr:colOff>
      <xdr:row>28</xdr:row>
      <xdr:rowOff>28576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791324" y="5076826"/>
          <a:ext cx="2695575" cy="285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Put youe number</a:t>
          </a:r>
          <a:r>
            <a:rPr lang="en-US" sz="1100" baseline="0">
              <a:solidFill>
                <a:srgbClr val="FF0000"/>
              </a:solidFill>
            </a:rPr>
            <a:t> -- in percent.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161925</xdr:colOff>
      <xdr:row>28</xdr:row>
      <xdr:rowOff>57150</xdr:rowOff>
    </xdr:from>
    <xdr:to>
      <xdr:col>12</xdr:col>
      <xdr:colOff>381000</xdr:colOff>
      <xdr:row>29</xdr:row>
      <xdr:rowOff>171450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6867525" y="5391150"/>
          <a:ext cx="8286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424817</xdr:colOff>
      <xdr:row>15</xdr:row>
      <xdr:rowOff>47623</xdr:rowOff>
    </xdr:from>
    <xdr:to>
      <xdr:col>10</xdr:col>
      <xdr:colOff>19088</xdr:colOff>
      <xdr:row>17</xdr:row>
      <xdr:rowOff>97223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01617" y="2962273"/>
          <a:ext cx="708696" cy="43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Baseline </a:t>
          </a:r>
        </a:p>
        <a:p>
          <a:r>
            <a:rPr lang="en-US" sz="1100"/>
            <a:t>level</a:t>
          </a:r>
        </a:p>
      </xdr:txBody>
    </xdr:sp>
    <xdr:clientData/>
  </xdr:twoCellAnchor>
  <xdr:twoCellAnchor>
    <xdr:from>
      <xdr:col>4</xdr:col>
      <xdr:colOff>333375</xdr:colOff>
      <xdr:row>46</xdr:row>
      <xdr:rowOff>76200</xdr:rowOff>
    </xdr:from>
    <xdr:to>
      <xdr:col>6</xdr:col>
      <xdr:colOff>514350</xdr:colOff>
      <xdr:row>51</xdr:row>
      <xdr:rowOff>87661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771775" y="9172575"/>
          <a:ext cx="1400175" cy="963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Lower prices: market</a:t>
          </a:r>
          <a:r>
            <a:rPr lang="en-US" sz="1050" baseline="0"/>
            <a:t> participants want to hold less money, spend more on cookies /  juice.</a:t>
          </a:r>
          <a:endParaRPr lang="en-US" sz="1050"/>
        </a:p>
      </xdr:txBody>
    </xdr:sp>
    <xdr:clientData/>
  </xdr:twoCellAnchor>
  <xdr:twoCellAnchor>
    <xdr:from>
      <xdr:col>9</xdr:col>
      <xdr:colOff>472440</xdr:colOff>
      <xdr:row>16</xdr:row>
      <xdr:rowOff>28575</xdr:rowOff>
    </xdr:from>
    <xdr:to>
      <xdr:col>10</xdr:col>
      <xdr:colOff>312420</xdr:colOff>
      <xdr:row>17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901690" y="3133725"/>
          <a:ext cx="401955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104775</xdr:colOff>
      <xdr:row>46</xdr:row>
      <xdr:rowOff>163830</xdr:rowOff>
    </xdr:from>
    <xdr:to>
      <xdr:col>4</xdr:col>
      <xdr:colOff>285750</xdr:colOff>
      <xdr:row>51</xdr:row>
      <xdr:rowOff>154305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23975" y="9260205"/>
          <a:ext cx="1400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Higher prices: market</a:t>
          </a:r>
          <a:r>
            <a:rPr lang="en-US" sz="1050" baseline="0"/>
            <a:t> participants want to hold more money, spend less on cookies /  juice.</a:t>
          </a:r>
          <a:endParaRPr lang="en-US" sz="1050"/>
        </a:p>
      </xdr:txBody>
    </xdr:sp>
    <xdr:clientData/>
  </xdr:twoCellAnchor>
  <xdr:twoCellAnchor>
    <xdr:from>
      <xdr:col>11</xdr:col>
      <xdr:colOff>66674</xdr:colOff>
      <xdr:row>1</xdr:row>
      <xdr:rowOff>97156</xdr:rowOff>
    </xdr:from>
    <xdr:to>
      <xdr:col>16</xdr:col>
      <xdr:colOff>142875</xdr:colOff>
      <xdr:row>2</xdr:row>
      <xdr:rowOff>173356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696074" y="287656"/>
          <a:ext cx="184785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Demand  (Y</a:t>
          </a:r>
          <a:r>
            <a:rPr lang="en-US" sz="1100" baseline="30000"/>
            <a:t>d</a:t>
          </a:r>
          <a:r>
            <a:rPr lang="en-US" sz="1100"/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85725</xdr:rowOff>
        </xdr:from>
        <xdr:to>
          <xdr:col>14</xdr:col>
          <xdr:colOff>304800</xdr:colOff>
          <xdr:row>49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57149</xdr:colOff>
      <xdr:row>1</xdr:row>
      <xdr:rowOff>76200</xdr:rowOff>
    </xdr:from>
    <xdr:to>
      <xdr:col>23</xdr:col>
      <xdr:colOff>209549</xdr:colOff>
      <xdr:row>2</xdr:row>
      <xdr:rowOff>163933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248774" y="266700"/>
          <a:ext cx="2686050" cy="27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Supply (Y</a:t>
          </a:r>
          <a:r>
            <a:rPr lang="en-US" sz="1100" baseline="30000"/>
            <a:t>s</a:t>
          </a:r>
          <a:r>
            <a:rPr lang="en-US" sz="1100"/>
            <a:t>)</a:t>
          </a:r>
        </a:p>
      </xdr:txBody>
    </xdr:sp>
    <xdr:clientData/>
  </xdr:twoCellAnchor>
  <xdr:twoCellAnchor>
    <xdr:from>
      <xdr:col>37</xdr:col>
      <xdr:colOff>381000</xdr:colOff>
      <xdr:row>34</xdr:row>
      <xdr:rowOff>7620</xdr:rowOff>
    </xdr:from>
    <xdr:to>
      <xdr:col>46</xdr:col>
      <xdr:colOff>457200</xdr:colOff>
      <xdr:row>54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445770</xdr:colOff>
      <xdr:row>2</xdr:row>
      <xdr:rowOff>106680</xdr:rowOff>
    </xdr:from>
    <xdr:to>
      <xdr:col>11</xdr:col>
      <xdr:colOff>207645</xdr:colOff>
      <xdr:row>4</xdr:row>
      <xdr:rowOff>173355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875020" y="487680"/>
          <a:ext cx="962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Price </a:t>
          </a:r>
        </a:p>
        <a:p>
          <a:pPr algn="ctr"/>
          <a:r>
            <a:rPr lang="en-US" sz="1100"/>
            <a:t>Level</a:t>
          </a:r>
          <a:r>
            <a:rPr lang="en-US" sz="1100" baseline="0"/>
            <a:t> (P)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39</xdr:row>
          <xdr:rowOff>95250</xdr:rowOff>
        </xdr:from>
        <xdr:to>
          <xdr:col>16</xdr:col>
          <xdr:colOff>247650</xdr:colOff>
          <xdr:row>44</xdr:row>
          <xdr:rowOff>85725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552450</xdr:colOff>
      <xdr:row>2</xdr:row>
      <xdr:rowOff>154305</xdr:rowOff>
    </xdr:from>
    <xdr:to>
      <xdr:col>57</xdr:col>
      <xdr:colOff>114300</xdr:colOff>
      <xdr:row>5</xdr:row>
      <xdr:rowOff>38066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727650" y="535305"/>
          <a:ext cx="781050" cy="45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Money</a:t>
          </a:r>
          <a:r>
            <a:rPr lang="en-US" sz="1100" baseline="0"/>
            <a:t> Demand</a:t>
          </a:r>
          <a:endParaRPr lang="en-US" sz="1100"/>
        </a:p>
      </xdr:txBody>
    </xdr:sp>
    <xdr:clientData/>
  </xdr:twoCellAnchor>
  <xdr:twoCellAnchor>
    <xdr:from>
      <xdr:col>9</xdr:col>
      <xdr:colOff>169545</xdr:colOff>
      <xdr:row>23</xdr:row>
      <xdr:rowOff>144780</xdr:rowOff>
    </xdr:from>
    <xdr:to>
      <xdr:col>11</xdr:col>
      <xdr:colOff>209584</xdr:colOff>
      <xdr:row>25</xdr:row>
      <xdr:rowOff>106681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598795" y="4583430"/>
          <a:ext cx="1240189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180975</xdr:colOff>
      <xdr:row>25</xdr:row>
      <xdr:rowOff>97155</xdr:rowOff>
    </xdr:from>
    <xdr:to>
      <xdr:col>10</xdr:col>
      <xdr:colOff>615315</xdr:colOff>
      <xdr:row>27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610225" y="4945380"/>
          <a:ext cx="99631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Veloicty </a:t>
          </a:r>
          <a:r>
            <a:rPr lang="en-US" sz="900" baseline="0">
              <a:solidFill>
                <a:srgbClr val="FF0000"/>
              </a:solidFill>
            </a:rPr>
            <a:t>chosen </a:t>
          </a:r>
        </a:p>
        <a:p>
          <a:r>
            <a:rPr lang="en-US" sz="900" baseline="0">
              <a:solidFill>
                <a:srgbClr val="FF0000"/>
              </a:solidFill>
            </a:rPr>
            <a:t>by market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5</xdr:row>
      <xdr:rowOff>192406</xdr:rowOff>
    </xdr:from>
    <xdr:to>
      <xdr:col>15</xdr:col>
      <xdr:colOff>121895</xdr:colOff>
      <xdr:row>8</xdr:row>
      <xdr:rowOff>11431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791450" y="1144906"/>
          <a:ext cx="579095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C00000"/>
              </a:solidFill>
            </a:rPr>
            <a:t>More</a:t>
          </a:r>
        </a:p>
        <a:p>
          <a:pPr algn="ctr"/>
          <a:r>
            <a:rPr lang="en-US" sz="1000">
              <a:solidFill>
                <a:srgbClr val="C00000"/>
              </a:solidFill>
            </a:rPr>
            <a:t> money</a:t>
          </a:r>
        </a:p>
      </xdr:txBody>
    </xdr:sp>
    <xdr:clientData/>
  </xdr:twoCellAnchor>
  <xdr:twoCellAnchor>
    <xdr:from>
      <xdr:col>26</xdr:col>
      <xdr:colOff>123826</xdr:colOff>
      <xdr:row>23</xdr:row>
      <xdr:rowOff>76200</xdr:rowOff>
    </xdr:from>
    <xdr:to>
      <xdr:col>28</xdr:col>
      <xdr:colOff>245746</xdr:colOff>
      <xdr:row>25</xdr:row>
      <xdr:rowOff>38101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3620751" y="4514850"/>
          <a:ext cx="1341120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352425</xdr:colOff>
      <xdr:row>25</xdr:row>
      <xdr:rowOff>0</xdr:rowOff>
    </xdr:from>
    <xdr:to>
      <xdr:col>28</xdr:col>
      <xdr:colOff>95250</xdr:colOff>
      <xdr:row>26</xdr:row>
      <xdr:rowOff>165810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3849350" y="4848225"/>
          <a:ext cx="962025" cy="384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FF0000"/>
              </a:solidFill>
            </a:rPr>
            <a:t> % change </a:t>
          </a:r>
        </a:p>
        <a:p>
          <a:pPr algn="l"/>
          <a:r>
            <a:rPr lang="en-US" sz="800">
              <a:solidFill>
                <a:srgbClr val="FF0000"/>
              </a:solidFill>
            </a:rPr>
            <a:t>from </a:t>
          </a:r>
          <a:r>
            <a:rPr lang="en-US" sz="800" baseline="0">
              <a:solidFill>
                <a:srgbClr val="FF0000"/>
              </a:solidFill>
            </a:rPr>
            <a:t>baseline. 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367812</xdr:colOff>
      <xdr:row>29</xdr:row>
      <xdr:rowOff>2199</xdr:rowOff>
    </xdr:from>
    <xdr:to>
      <xdr:col>27</xdr:col>
      <xdr:colOff>480647</xdr:colOff>
      <xdr:row>30</xdr:row>
      <xdr:rowOff>11724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3255137" y="5698149"/>
          <a:ext cx="133203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price level</a:t>
          </a:r>
        </a:p>
      </xdr:txBody>
    </xdr:sp>
    <xdr:clientData/>
  </xdr:twoCellAnchor>
  <xdr:twoCellAnchor>
    <xdr:from>
      <xdr:col>25</xdr:col>
      <xdr:colOff>438883</xdr:colOff>
      <xdr:row>29</xdr:row>
      <xdr:rowOff>188887</xdr:rowOff>
    </xdr:from>
    <xdr:to>
      <xdr:col>28</xdr:col>
      <xdr:colOff>322704</xdr:colOff>
      <xdr:row>31</xdr:row>
      <xdr:rowOff>94834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3326208" y="5884837"/>
          <a:ext cx="1712621" cy="363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3333FF"/>
              </a:solidFill>
            </a:rPr>
            <a:t> % change from </a:t>
          </a:r>
          <a:r>
            <a:rPr lang="en-US" sz="800" baseline="0">
              <a:solidFill>
                <a:srgbClr val="3333FF"/>
              </a:solidFill>
            </a:rPr>
            <a:t>baseline</a:t>
          </a:r>
        </a:p>
        <a:p>
          <a:pPr algn="l"/>
          <a:r>
            <a:rPr lang="en-US" sz="800" baseline="0">
              <a:solidFill>
                <a:srgbClr val="3333FF"/>
              </a:solidFill>
            </a:rPr>
            <a:t>  (inflation).</a:t>
          </a:r>
          <a:endParaRPr lang="en-US" sz="800">
            <a:solidFill>
              <a:srgbClr val="3333FF"/>
            </a:solidFill>
          </a:endParaRPr>
        </a:p>
      </xdr:txBody>
    </xdr:sp>
    <xdr:clientData/>
  </xdr:twoCellAnchor>
  <xdr:twoCellAnchor>
    <xdr:from>
      <xdr:col>11</xdr:col>
      <xdr:colOff>383856</xdr:colOff>
      <xdr:row>4</xdr:row>
      <xdr:rowOff>42862</xdr:rowOff>
    </xdr:from>
    <xdr:to>
      <xdr:col>15</xdr:col>
      <xdr:colOff>19089</xdr:colOff>
      <xdr:row>5</xdr:row>
      <xdr:rowOff>9524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 rot="5400000" flipH="1">
          <a:off x="7561917" y="256201"/>
          <a:ext cx="157162" cy="1254483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114300</xdr:colOff>
      <xdr:row>5</xdr:row>
      <xdr:rowOff>87628</xdr:rowOff>
    </xdr:from>
    <xdr:to>
      <xdr:col>49</xdr:col>
      <xdr:colOff>457200</xdr:colOff>
      <xdr:row>16</xdr:row>
      <xdr:rowOff>85746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3583900" y="1040128"/>
          <a:ext cx="3390900" cy="2150768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r>
            <a:rPr lang="en-US" sz="1100" b="1" baseline="0"/>
            <a:t> for Goods and Services  </a:t>
          </a:r>
          <a:r>
            <a:rPr lang="en-US" sz="1100" b="1"/>
            <a:t>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these blue lines slope downward, reflecting the real balance effect -- an inverse relationship between aggregate demand and the price level. </a:t>
          </a:r>
        </a:p>
        <a:p>
          <a:endParaRPr lang="en-US" sz="1100" baseline="0"/>
        </a:p>
        <a:p>
          <a:r>
            <a:rPr lang="en-US" sz="1100" baseline="0"/>
            <a:t>Changes in the money supply (central bank policy) will cause this curve to shift. </a:t>
          </a:r>
        </a:p>
        <a:p>
          <a:endParaRPr lang="en-US" sz="1100" baseline="0"/>
        </a:p>
        <a:p>
          <a:r>
            <a:rPr lang="en-US" sz="1100" baseline="0"/>
            <a:t>In the center, the solid blue line is reflects the baseline money supply; dashed blue line represents 10% money supply increase (alt(i)); dotted blue line represents 10% money supply decrease (alt(ii)).   </a:t>
          </a:r>
          <a:endParaRPr lang="en-US" sz="1100"/>
        </a:p>
      </xdr:txBody>
    </xdr:sp>
    <xdr:clientData/>
  </xdr:twoCellAnchor>
  <xdr:twoCellAnchor>
    <xdr:from>
      <xdr:col>44</xdr:col>
      <xdr:colOff>95250</xdr:colOff>
      <xdr:row>17</xdr:row>
      <xdr:rowOff>123825</xdr:rowOff>
    </xdr:from>
    <xdr:to>
      <xdr:col>49</xdr:col>
      <xdr:colOff>438150</xdr:colOff>
      <xdr:row>20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3564850" y="3419475"/>
          <a:ext cx="3390900" cy="44767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 for Goods and Services 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solid red line vertical line; determined by technology.</a:t>
          </a:r>
          <a:endParaRPr lang="en-US" sz="1100"/>
        </a:p>
      </xdr:txBody>
    </xdr:sp>
    <xdr:clientData/>
  </xdr:twoCellAnchor>
  <xdr:twoCellAnchor>
    <xdr:from>
      <xdr:col>20</xdr:col>
      <xdr:colOff>340995</xdr:colOff>
      <xdr:row>3</xdr:row>
      <xdr:rowOff>9525</xdr:rowOff>
    </xdr:from>
    <xdr:to>
      <xdr:col>23</xdr:col>
      <xdr:colOff>28575</xdr:colOff>
      <xdr:row>4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0323195" y="581025"/>
          <a:ext cx="143065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Short-run</a:t>
          </a:r>
        </a:p>
      </xdr:txBody>
    </xdr:sp>
    <xdr:clientData/>
  </xdr:twoCellAnchor>
  <xdr:twoCellAnchor>
    <xdr:from>
      <xdr:col>17</xdr:col>
      <xdr:colOff>209550</xdr:colOff>
      <xdr:row>4</xdr:row>
      <xdr:rowOff>85722</xdr:rowOff>
    </xdr:from>
    <xdr:to>
      <xdr:col>23</xdr:col>
      <xdr:colOff>569599</xdr:colOff>
      <xdr:row>5</xdr:row>
      <xdr:rowOff>135373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 rot="5400000" flipH="1">
          <a:off x="10589836" y="-617164"/>
          <a:ext cx="240151" cy="3169924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66675</xdr:colOff>
      <xdr:row>5</xdr:row>
      <xdr:rowOff>192405</xdr:rowOff>
    </xdr:from>
    <xdr:to>
      <xdr:col>17</xdr:col>
      <xdr:colOff>152400</xdr:colOff>
      <xdr:row>26</xdr:row>
      <xdr:rowOff>205736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15325" y="1144905"/>
          <a:ext cx="752475" cy="412813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283845</xdr:colOff>
      <xdr:row>4</xdr:row>
      <xdr:rowOff>154304</xdr:rowOff>
    </xdr:from>
    <xdr:to>
      <xdr:col>23</xdr:col>
      <xdr:colOff>350519</xdr:colOff>
      <xdr:row>6</xdr:row>
      <xdr:rowOff>28463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0266045" y="916304"/>
          <a:ext cx="1809749" cy="283734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3333FF"/>
              </a:solidFill>
            </a:rPr>
            <a:t>Update factor  </a:t>
          </a:r>
          <a:r>
            <a:rPr lang="en-US" sz="1100">
              <a:solidFill>
                <a:srgbClr val="3333FF"/>
              </a:solidFill>
              <a:latin typeface="Symbol" pitchFamily="18" charset="2"/>
            </a:rPr>
            <a:t>l</a:t>
          </a:r>
          <a:endParaRPr lang="en-US" sz="1100">
            <a:solidFill>
              <a:srgbClr val="3333FF"/>
            </a:solidFill>
          </a:endParaRPr>
        </a:p>
      </xdr:txBody>
    </xdr:sp>
    <xdr:clientData/>
  </xdr:twoCellAnchor>
  <xdr:twoCellAnchor>
    <xdr:from>
      <xdr:col>32</xdr:col>
      <xdr:colOff>219075</xdr:colOff>
      <xdr:row>23</xdr:row>
      <xdr:rowOff>38100</xdr:rowOff>
    </xdr:from>
    <xdr:to>
      <xdr:col>34</xdr:col>
      <xdr:colOff>142875</xdr:colOff>
      <xdr:row>26</xdr:row>
      <xdr:rowOff>20980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6992600" y="4476750"/>
          <a:ext cx="952500" cy="6115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360045</xdr:colOff>
      <xdr:row>26</xdr:row>
      <xdr:rowOff>106680</xdr:rowOff>
    </xdr:from>
    <xdr:to>
      <xdr:col>30</xdr:col>
      <xdr:colOff>21</xdr:colOff>
      <xdr:row>27</xdr:row>
      <xdr:rowOff>144780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5076170" y="5173980"/>
          <a:ext cx="66867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Baseline</a:t>
          </a:r>
        </a:p>
      </xdr:txBody>
    </xdr:sp>
    <xdr:clientData/>
  </xdr:twoCellAnchor>
  <xdr:twoCellAnchor>
    <xdr:from>
      <xdr:col>30</xdr:col>
      <xdr:colOff>19049</xdr:colOff>
      <xdr:row>26</xdr:row>
      <xdr:rowOff>106680</xdr:rowOff>
    </xdr:from>
    <xdr:to>
      <xdr:col>34</xdr:col>
      <xdr:colOff>19050</xdr:colOff>
      <xdr:row>27</xdr:row>
      <xdr:rowOff>154305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5763874" y="5173980"/>
          <a:ext cx="2057401" cy="2667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3333FF"/>
              </a:solidFill>
            </a:rPr>
            <a:t>After money supply change</a:t>
          </a:r>
          <a:endParaRPr lang="en-US" sz="1000">
            <a:solidFill>
              <a:srgbClr val="3333FF"/>
            </a:solidFill>
            <a:latin typeface="Symbol" pitchFamily="18" charset="2"/>
          </a:endParaRPr>
        </a:p>
      </xdr:txBody>
    </xdr:sp>
    <xdr:clientData/>
  </xdr:twoCellAnchor>
  <xdr:twoCellAnchor>
    <xdr:from>
      <xdr:col>24</xdr:col>
      <xdr:colOff>551571</xdr:colOff>
      <xdr:row>27</xdr:row>
      <xdr:rowOff>146978</xdr:rowOff>
    </xdr:from>
    <xdr:to>
      <xdr:col>27</xdr:col>
      <xdr:colOff>365642</xdr:colOff>
      <xdr:row>28</xdr:row>
      <xdr:rowOff>182881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2857871" y="5433353"/>
          <a:ext cx="1614296" cy="22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3333FF"/>
              </a:solidFill>
            </a:rPr>
            <a:t>Update factor </a:t>
          </a:r>
        </a:p>
      </xdr:txBody>
    </xdr:sp>
    <xdr:clientData/>
  </xdr:twoCellAnchor>
  <xdr:twoCellAnchor>
    <xdr:from>
      <xdr:col>25</xdr:col>
      <xdr:colOff>353890</xdr:colOff>
      <xdr:row>31</xdr:row>
      <xdr:rowOff>3516</xdr:rowOff>
    </xdr:from>
    <xdr:to>
      <xdr:col>27</xdr:col>
      <xdr:colOff>468191</xdr:colOff>
      <xdr:row>32</xdr:row>
      <xdr:rowOff>47603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3241215" y="6156666"/>
          <a:ext cx="1333501" cy="263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</a:t>
          </a:r>
        </a:p>
      </xdr:txBody>
    </xdr:sp>
    <xdr:clientData/>
  </xdr:twoCellAnchor>
  <xdr:twoCellAnchor>
    <xdr:from>
      <xdr:col>25</xdr:col>
      <xdr:colOff>83820</xdr:colOff>
      <xdr:row>1</xdr:row>
      <xdr:rowOff>144780</xdr:rowOff>
    </xdr:from>
    <xdr:to>
      <xdr:col>35</xdr:col>
      <xdr:colOff>220980</xdr:colOff>
      <xdr:row>22</xdr:row>
      <xdr:rowOff>106680</xdr:rowOff>
    </xdr:to>
    <xdr:graphicFrame macro="">
      <xdr:nvGraphicFramePr>
        <xdr:cNvPr id="32" name="Chart 36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34</xdr:row>
      <xdr:rowOff>163830</xdr:rowOff>
    </xdr:from>
    <xdr:to>
      <xdr:col>25</xdr:col>
      <xdr:colOff>81915</xdr:colOff>
      <xdr:row>40</xdr:row>
      <xdr:rowOff>68580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9220200" y="6917055"/>
          <a:ext cx="374904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Upward sloping SRAS</a:t>
          </a:r>
          <a:r>
            <a:rPr lang="en-US" sz="1600" baseline="0"/>
            <a:t> and sticky prices -- similar (but not exactly the same as) Greg Mankiw.</a:t>
          </a:r>
          <a:endParaRPr lang="en-US" sz="1600"/>
        </a:p>
      </xdr:txBody>
    </xdr:sp>
    <xdr:clientData/>
  </xdr:twoCellAnchor>
  <xdr:twoCellAnchor>
    <xdr:from>
      <xdr:col>35</xdr:col>
      <xdr:colOff>551497</xdr:colOff>
      <xdr:row>15</xdr:row>
      <xdr:rowOff>183384</xdr:rowOff>
    </xdr:from>
    <xdr:to>
      <xdr:col>38</xdr:col>
      <xdr:colOff>392430</xdr:colOff>
      <xdr:row>17</xdr:row>
      <xdr:rowOff>46990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8902997" y="3104384"/>
          <a:ext cx="1339533" cy="244606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endParaRPr lang="en-US" sz="1100" baseline="0"/>
        </a:p>
      </xdr:txBody>
    </xdr:sp>
    <xdr:clientData/>
  </xdr:twoCellAnchor>
  <xdr:twoCellAnchor>
    <xdr:from>
      <xdr:col>36</xdr:col>
      <xdr:colOff>164637</xdr:colOff>
      <xdr:row>9</xdr:row>
      <xdr:rowOff>108742</xdr:rowOff>
    </xdr:from>
    <xdr:to>
      <xdr:col>40</xdr:col>
      <xdr:colOff>188912</xdr:colOff>
      <xdr:row>10</xdr:row>
      <xdr:rowOff>163511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9125737" y="1854992"/>
          <a:ext cx="2132475" cy="277019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Short Run Aggregate Supply</a:t>
          </a:r>
          <a:endParaRPr lang="en-US" sz="1100"/>
        </a:p>
      </xdr:txBody>
    </xdr:sp>
    <xdr:clientData/>
  </xdr:twoCellAnchor>
  <xdr:twoCellAnchor>
    <xdr:from>
      <xdr:col>43</xdr:col>
      <xdr:colOff>436569</xdr:colOff>
      <xdr:row>3</xdr:row>
      <xdr:rowOff>0</xdr:rowOff>
    </xdr:from>
    <xdr:to>
      <xdr:col>50</xdr:col>
      <xdr:colOff>81009</xdr:colOff>
      <xdr:row>17</xdr:row>
      <xdr:rowOff>47957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3296569" y="571500"/>
          <a:ext cx="3911640" cy="277210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 Run Aggregate Supply of Goods and Services with Sticky Prcies</a:t>
          </a:r>
          <a:r>
            <a:rPr lang="en-US" sz="1100" b="1" baseline="0"/>
            <a:t> </a:t>
          </a:r>
          <a:r>
            <a:rPr lang="en-US" sz="1100" b="1"/>
            <a:t>(Y</a:t>
          </a:r>
          <a:r>
            <a:rPr lang="en-US" sz="1100" b="1" baseline="30000"/>
            <a:t>ssr</a:t>
          </a:r>
          <a:r>
            <a:rPr lang="en-US" sz="1100" b="1"/>
            <a:t>):</a:t>
          </a:r>
          <a:r>
            <a:rPr lang="en-US" sz="1100" baseline="0"/>
            <a:t>  red horizontal lines; in the short run, sellers keep prices fixed.</a:t>
          </a:r>
        </a:p>
        <a:p>
          <a:endParaRPr lang="en-US" sz="1100" baseline="0"/>
        </a:p>
        <a:p>
          <a:r>
            <a:rPr lang="en-US" sz="1100" baseline="0"/>
            <a:t>The solid red line represents the original price level; sellers have not raised their prices, even though the money supply has increased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=0).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The dotted lines show that, as sellers gradually incorporate the money supply increase into their pricing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=0.33, 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=0.66), prices gradually rise. </a:t>
          </a:r>
        </a:p>
        <a:p>
          <a:endParaRPr lang="en-US" sz="1100" baseline="0"/>
        </a:p>
        <a:p>
          <a:r>
            <a:rPr lang="en-US" sz="1100" baseline="0"/>
            <a:t>The double red line represnts the final equilibrium price -- when sellers have fully updated their prices to reflect the money supply increase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=1).</a:t>
          </a:r>
          <a:endParaRPr lang="en-US" sz="1100"/>
        </a:p>
      </xdr:txBody>
    </xdr:sp>
    <xdr:clientData/>
  </xdr:twoCellAnchor>
  <xdr:twoCellAnchor>
    <xdr:from>
      <xdr:col>25</xdr:col>
      <xdr:colOff>351692</xdr:colOff>
      <xdr:row>31</xdr:row>
      <xdr:rowOff>190207</xdr:rowOff>
    </xdr:from>
    <xdr:to>
      <xdr:col>27</xdr:col>
      <xdr:colOff>465993</xdr:colOff>
      <xdr:row>33</xdr:row>
      <xdr:rowOff>57589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3239017" y="6343357"/>
          <a:ext cx="1333501" cy="27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 gap</a:t>
          </a:r>
        </a:p>
      </xdr:txBody>
    </xdr:sp>
    <xdr:clientData/>
  </xdr:twoCellAnchor>
  <xdr:twoCellAnchor editAs="oneCell">
    <xdr:from>
      <xdr:col>9</xdr:col>
      <xdr:colOff>527860</xdr:colOff>
      <xdr:row>30</xdr:row>
      <xdr:rowOff>59102</xdr:rowOff>
    </xdr:from>
    <xdr:to>
      <xdr:col>23</xdr:col>
      <xdr:colOff>286370</xdr:colOff>
      <xdr:row>36</xdr:row>
      <xdr:rowOff>96162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1133" y="5981920"/>
          <a:ext cx="6053669" cy="12320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63</xdr:col>
      <xdr:colOff>533400</xdr:colOff>
      <xdr:row>103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0" y="0"/>
          <a:ext cx="35966400" cy="202215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424817</xdr:colOff>
      <xdr:row>15</xdr:row>
      <xdr:rowOff>47623</xdr:rowOff>
    </xdr:from>
    <xdr:to>
      <xdr:col>10</xdr:col>
      <xdr:colOff>19088</xdr:colOff>
      <xdr:row>17</xdr:row>
      <xdr:rowOff>97223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1617" y="2836543"/>
          <a:ext cx="744891" cy="415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Baseline </a:t>
          </a:r>
        </a:p>
        <a:p>
          <a:r>
            <a:rPr lang="en-US" sz="1100"/>
            <a:t>level</a:t>
          </a:r>
        </a:p>
      </xdr:txBody>
    </xdr:sp>
    <xdr:clientData/>
  </xdr:twoCellAnchor>
  <xdr:twoCellAnchor>
    <xdr:from>
      <xdr:col>4</xdr:col>
      <xdr:colOff>333375</xdr:colOff>
      <xdr:row>46</xdr:row>
      <xdr:rowOff>76200</xdr:rowOff>
    </xdr:from>
    <xdr:to>
      <xdr:col>6</xdr:col>
      <xdr:colOff>514350</xdr:colOff>
      <xdr:row>51</xdr:row>
      <xdr:rowOff>87661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71775" y="8747760"/>
          <a:ext cx="1400175" cy="925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Lower prices: market</a:t>
          </a:r>
          <a:r>
            <a:rPr lang="en-US" sz="1050" baseline="0"/>
            <a:t> participants want to hold less money, spend more on cookies /  juice.</a:t>
          </a:r>
          <a:endParaRPr lang="en-US" sz="1050"/>
        </a:p>
      </xdr:txBody>
    </xdr:sp>
    <xdr:clientData/>
  </xdr:twoCellAnchor>
  <xdr:twoCellAnchor>
    <xdr:from>
      <xdr:col>9</xdr:col>
      <xdr:colOff>472440</xdr:colOff>
      <xdr:row>16</xdr:row>
      <xdr:rowOff>28575</xdr:rowOff>
    </xdr:from>
    <xdr:to>
      <xdr:col>10</xdr:col>
      <xdr:colOff>312420</xdr:colOff>
      <xdr:row>17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920740" y="3000375"/>
          <a:ext cx="419100" cy="1543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104775</xdr:colOff>
      <xdr:row>46</xdr:row>
      <xdr:rowOff>163830</xdr:rowOff>
    </xdr:from>
    <xdr:to>
      <xdr:col>4</xdr:col>
      <xdr:colOff>285750</xdr:colOff>
      <xdr:row>51</xdr:row>
      <xdr:rowOff>154305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323975" y="8835390"/>
          <a:ext cx="14001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50"/>
            <a:t>Higher prices: market</a:t>
          </a:r>
          <a:r>
            <a:rPr lang="en-US" sz="1050" baseline="0"/>
            <a:t> participants want to hold more money, spend less on cookies /  juice.</a:t>
          </a:r>
          <a:endParaRPr lang="en-US" sz="1050"/>
        </a:p>
      </xdr:txBody>
    </xdr:sp>
    <xdr:clientData/>
  </xdr:twoCellAnchor>
  <xdr:twoCellAnchor>
    <xdr:from>
      <xdr:col>11</xdr:col>
      <xdr:colOff>66674</xdr:colOff>
      <xdr:row>1</xdr:row>
      <xdr:rowOff>97156</xdr:rowOff>
    </xdr:from>
    <xdr:to>
      <xdr:col>16</xdr:col>
      <xdr:colOff>142875</xdr:colOff>
      <xdr:row>2</xdr:row>
      <xdr:rowOff>173356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49414" y="280036"/>
          <a:ext cx="1897381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Demand  (Y</a:t>
          </a:r>
          <a:r>
            <a:rPr lang="en-US" sz="1100" baseline="30000"/>
            <a:t>d</a:t>
          </a:r>
          <a:r>
            <a:rPr lang="en-US" sz="1100"/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45</xdr:row>
          <xdr:rowOff>85725</xdr:rowOff>
        </xdr:from>
        <xdr:to>
          <xdr:col>14</xdr:col>
          <xdr:colOff>304800</xdr:colOff>
          <xdr:row>49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57149</xdr:colOff>
      <xdr:row>1</xdr:row>
      <xdr:rowOff>76200</xdr:rowOff>
    </xdr:from>
    <xdr:to>
      <xdr:col>23</xdr:col>
      <xdr:colOff>209549</xdr:colOff>
      <xdr:row>2</xdr:row>
      <xdr:rowOff>163933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9368789" y="259080"/>
          <a:ext cx="2743200" cy="270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Aggregate  Supply (Y</a:t>
          </a:r>
          <a:r>
            <a:rPr lang="en-US" sz="1100" baseline="30000"/>
            <a:t>s</a:t>
          </a:r>
          <a:r>
            <a:rPr lang="en-US" sz="1100"/>
            <a:t>)</a:t>
          </a:r>
        </a:p>
      </xdr:txBody>
    </xdr:sp>
    <xdr:clientData/>
  </xdr:twoCellAnchor>
  <xdr:twoCellAnchor>
    <xdr:from>
      <xdr:col>37</xdr:col>
      <xdr:colOff>381000</xdr:colOff>
      <xdr:row>34</xdr:row>
      <xdr:rowOff>7620</xdr:rowOff>
    </xdr:from>
    <xdr:to>
      <xdr:col>46</xdr:col>
      <xdr:colOff>457200</xdr:colOff>
      <xdr:row>54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445770</xdr:colOff>
      <xdr:row>2</xdr:row>
      <xdr:rowOff>106680</xdr:rowOff>
    </xdr:from>
    <xdr:to>
      <xdr:col>11</xdr:col>
      <xdr:colOff>207645</xdr:colOff>
      <xdr:row>4</xdr:row>
      <xdr:rowOff>173355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5894070" y="472440"/>
          <a:ext cx="996315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Price </a:t>
          </a:r>
        </a:p>
        <a:p>
          <a:pPr algn="ctr"/>
          <a:r>
            <a:rPr lang="en-US" sz="1100"/>
            <a:t>Level</a:t>
          </a:r>
          <a:r>
            <a:rPr lang="en-US" sz="1100" baseline="0"/>
            <a:t> (P)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39</xdr:row>
          <xdr:rowOff>95250</xdr:rowOff>
        </xdr:from>
        <xdr:to>
          <xdr:col>16</xdr:col>
          <xdr:colOff>247650</xdr:colOff>
          <xdr:row>44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552450</xdr:colOff>
      <xdr:row>2</xdr:row>
      <xdr:rowOff>154305</xdr:rowOff>
    </xdr:from>
    <xdr:to>
      <xdr:col>57</xdr:col>
      <xdr:colOff>114300</xdr:colOff>
      <xdr:row>5</xdr:row>
      <xdr:rowOff>38066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1017210" y="520065"/>
          <a:ext cx="781050" cy="432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Money</a:t>
          </a:r>
          <a:r>
            <a:rPr lang="en-US" sz="1100" baseline="0"/>
            <a:t> Demand</a:t>
          </a:r>
          <a:endParaRPr lang="en-US" sz="1100"/>
        </a:p>
      </xdr:txBody>
    </xdr:sp>
    <xdr:clientData/>
  </xdr:twoCellAnchor>
  <xdr:twoCellAnchor>
    <xdr:from>
      <xdr:col>9</xdr:col>
      <xdr:colOff>169545</xdr:colOff>
      <xdr:row>23</xdr:row>
      <xdr:rowOff>144780</xdr:rowOff>
    </xdr:from>
    <xdr:to>
      <xdr:col>11</xdr:col>
      <xdr:colOff>209584</xdr:colOff>
      <xdr:row>25</xdr:row>
      <xdr:rowOff>106681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617845" y="4396740"/>
          <a:ext cx="1274479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180975</xdr:colOff>
      <xdr:row>25</xdr:row>
      <xdr:rowOff>97155</xdr:rowOff>
    </xdr:from>
    <xdr:to>
      <xdr:col>10</xdr:col>
      <xdr:colOff>615315</xdr:colOff>
      <xdr:row>27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5629275" y="4737735"/>
          <a:ext cx="1013460" cy="421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Veloicty </a:t>
          </a:r>
          <a:r>
            <a:rPr lang="en-US" sz="900" baseline="0">
              <a:solidFill>
                <a:srgbClr val="FF0000"/>
              </a:solidFill>
            </a:rPr>
            <a:t>chosen </a:t>
          </a:r>
        </a:p>
        <a:p>
          <a:r>
            <a:rPr lang="en-US" sz="900" baseline="0">
              <a:solidFill>
                <a:srgbClr val="FF0000"/>
              </a:solidFill>
            </a:rPr>
            <a:t>by market 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47625</xdr:colOff>
      <xdr:row>5</xdr:row>
      <xdr:rowOff>192406</xdr:rowOff>
    </xdr:from>
    <xdr:to>
      <xdr:col>15</xdr:col>
      <xdr:colOff>121895</xdr:colOff>
      <xdr:row>8</xdr:row>
      <xdr:rowOff>11431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873365" y="1106806"/>
          <a:ext cx="592430" cy="3905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C00000"/>
              </a:solidFill>
            </a:rPr>
            <a:t>More</a:t>
          </a:r>
        </a:p>
        <a:p>
          <a:pPr algn="ctr"/>
          <a:r>
            <a:rPr lang="en-US" sz="1000">
              <a:solidFill>
                <a:srgbClr val="C00000"/>
              </a:solidFill>
            </a:rPr>
            <a:t> money</a:t>
          </a:r>
        </a:p>
      </xdr:txBody>
    </xdr:sp>
    <xdr:clientData/>
  </xdr:twoCellAnchor>
  <xdr:twoCellAnchor>
    <xdr:from>
      <xdr:col>26</xdr:col>
      <xdr:colOff>123826</xdr:colOff>
      <xdr:row>23</xdr:row>
      <xdr:rowOff>76200</xdr:rowOff>
    </xdr:from>
    <xdr:to>
      <xdr:col>28</xdr:col>
      <xdr:colOff>245746</xdr:colOff>
      <xdr:row>25</xdr:row>
      <xdr:rowOff>38101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3824586" y="4328160"/>
          <a:ext cx="1341120" cy="350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Money supply</a:t>
          </a:r>
          <a:r>
            <a:rPr lang="en-US" sz="900" baseline="0">
              <a:solidFill>
                <a:srgbClr val="FF0000"/>
              </a:solidFill>
            </a:rPr>
            <a:t> chosen </a:t>
          </a:r>
        </a:p>
        <a:p>
          <a:r>
            <a:rPr lang="en-US" sz="900" baseline="0">
              <a:solidFill>
                <a:srgbClr val="FF0000"/>
              </a:solidFill>
            </a:rPr>
            <a:t>by central bank.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352425</xdr:colOff>
      <xdr:row>25</xdr:row>
      <xdr:rowOff>0</xdr:rowOff>
    </xdr:from>
    <xdr:to>
      <xdr:col>28</xdr:col>
      <xdr:colOff>95250</xdr:colOff>
      <xdr:row>26</xdr:row>
      <xdr:rowOff>165810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053185" y="4640580"/>
          <a:ext cx="962025" cy="3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FF0000"/>
              </a:solidFill>
            </a:rPr>
            <a:t> % change </a:t>
          </a:r>
        </a:p>
        <a:p>
          <a:pPr algn="l"/>
          <a:r>
            <a:rPr lang="en-US" sz="800">
              <a:solidFill>
                <a:srgbClr val="FF0000"/>
              </a:solidFill>
            </a:rPr>
            <a:t>from </a:t>
          </a:r>
          <a:r>
            <a:rPr lang="en-US" sz="800" baseline="0">
              <a:solidFill>
                <a:srgbClr val="FF0000"/>
              </a:solidFill>
            </a:rPr>
            <a:t>baseline. </a:t>
          </a:r>
          <a:endParaRPr 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367812</xdr:colOff>
      <xdr:row>29</xdr:row>
      <xdr:rowOff>2199</xdr:rowOff>
    </xdr:from>
    <xdr:to>
      <xdr:col>27</xdr:col>
      <xdr:colOff>480647</xdr:colOff>
      <xdr:row>30</xdr:row>
      <xdr:rowOff>11724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3458972" y="5442879"/>
          <a:ext cx="133203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price level</a:t>
          </a:r>
        </a:p>
      </xdr:txBody>
    </xdr:sp>
    <xdr:clientData/>
  </xdr:twoCellAnchor>
  <xdr:twoCellAnchor>
    <xdr:from>
      <xdr:col>25</xdr:col>
      <xdr:colOff>438883</xdr:colOff>
      <xdr:row>29</xdr:row>
      <xdr:rowOff>188887</xdr:rowOff>
    </xdr:from>
    <xdr:to>
      <xdr:col>28</xdr:col>
      <xdr:colOff>322704</xdr:colOff>
      <xdr:row>31</xdr:row>
      <xdr:rowOff>94834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530043" y="5629567"/>
          <a:ext cx="1712621" cy="325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solidFill>
                <a:srgbClr val="3333FF"/>
              </a:solidFill>
            </a:rPr>
            <a:t> % change from </a:t>
          </a:r>
          <a:r>
            <a:rPr lang="en-US" sz="800" baseline="0">
              <a:solidFill>
                <a:srgbClr val="3333FF"/>
              </a:solidFill>
            </a:rPr>
            <a:t>baseline</a:t>
          </a:r>
        </a:p>
        <a:p>
          <a:pPr algn="l"/>
          <a:r>
            <a:rPr lang="en-US" sz="800" baseline="0">
              <a:solidFill>
                <a:srgbClr val="3333FF"/>
              </a:solidFill>
            </a:rPr>
            <a:t>  (inflation).</a:t>
          </a:r>
          <a:endParaRPr lang="en-US" sz="800">
            <a:solidFill>
              <a:srgbClr val="3333FF"/>
            </a:solidFill>
          </a:endParaRPr>
        </a:p>
      </xdr:txBody>
    </xdr:sp>
    <xdr:clientData/>
  </xdr:twoCellAnchor>
  <xdr:twoCellAnchor>
    <xdr:from>
      <xdr:col>11</xdr:col>
      <xdr:colOff>383856</xdr:colOff>
      <xdr:row>4</xdr:row>
      <xdr:rowOff>42862</xdr:rowOff>
    </xdr:from>
    <xdr:to>
      <xdr:col>15</xdr:col>
      <xdr:colOff>19089</xdr:colOff>
      <xdr:row>5</xdr:row>
      <xdr:rowOff>9524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 rot="5400000" flipH="1">
          <a:off x="7640022" y="200956"/>
          <a:ext cx="149542" cy="1296393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44</xdr:col>
      <xdr:colOff>114300</xdr:colOff>
      <xdr:row>5</xdr:row>
      <xdr:rowOff>87628</xdr:rowOff>
    </xdr:from>
    <xdr:to>
      <xdr:col>49</xdr:col>
      <xdr:colOff>457200</xdr:colOff>
      <xdr:row>16</xdr:row>
      <xdr:rowOff>85746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23873460" y="1002028"/>
          <a:ext cx="3390900" cy="2055518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r>
            <a:rPr lang="en-US" sz="1100" b="1" baseline="0"/>
            <a:t> for Goods and Services  </a:t>
          </a:r>
          <a:r>
            <a:rPr lang="en-US" sz="1100" b="1"/>
            <a:t>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these blue lines slope downward, reflecting the real balance effect -- an inverse relationship between aggregate demand and the price level. </a:t>
          </a:r>
        </a:p>
        <a:p>
          <a:endParaRPr lang="en-US" sz="1100" baseline="0"/>
        </a:p>
        <a:p>
          <a:r>
            <a:rPr lang="en-US" sz="1100" baseline="0"/>
            <a:t>Changes in the money supply (central bank policy) will cause this curve to shift. </a:t>
          </a:r>
        </a:p>
        <a:p>
          <a:endParaRPr lang="en-US" sz="1100" baseline="0"/>
        </a:p>
        <a:p>
          <a:r>
            <a:rPr lang="en-US" sz="1100" baseline="0"/>
            <a:t>In the center, the solid blue line is reflects the baseline money supply; dashed blue line represents 10% money supply increase (alt(i)); dotted blue line represents 10% money supply decrease (alt(ii)).   </a:t>
          </a:r>
          <a:endParaRPr lang="en-US" sz="1100"/>
        </a:p>
      </xdr:txBody>
    </xdr:sp>
    <xdr:clientData/>
  </xdr:twoCellAnchor>
  <xdr:twoCellAnchor>
    <xdr:from>
      <xdr:col>44</xdr:col>
      <xdr:colOff>95250</xdr:colOff>
      <xdr:row>17</xdr:row>
      <xdr:rowOff>123825</xdr:rowOff>
    </xdr:from>
    <xdr:to>
      <xdr:col>49</xdr:col>
      <xdr:colOff>438150</xdr:colOff>
      <xdr:row>20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23854410" y="3278505"/>
          <a:ext cx="3390900" cy="42481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 for Goods and Services (Y</a:t>
          </a:r>
          <a:r>
            <a:rPr lang="en-US" sz="1100" b="1" baseline="30000"/>
            <a:t>s</a:t>
          </a:r>
          <a:r>
            <a:rPr lang="en-US" sz="1100" b="1"/>
            <a:t>):</a:t>
          </a:r>
          <a:r>
            <a:rPr lang="en-US" sz="1100" baseline="0"/>
            <a:t>  solid red line vertical line; determined by technology.</a:t>
          </a:r>
          <a:endParaRPr lang="en-US" sz="1100"/>
        </a:p>
      </xdr:txBody>
    </xdr:sp>
    <xdr:clientData/>
  </xdr:twoCellAnchor>
  <xdr:twoCellAnchor>
    <xdr:from>
      <xdr:col>20</xdr:col>
      <xdr:colOff>340995</xdr:colOff>
      <xdr:row>3</xdr:row>
      <xdr:rowOff>9525</xdr:rowOff>
    </xdr:from>
    <xdr:to>
      <xdr:col>23</xdr:col>
      <xdr:colOff>28575</xdr:colOff>
      <xdr:row>4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0460355" y="558165"/>
          <a:ext cx="1470660" cy="249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Short-run</a:t>
          </a:r>
        </a:p>
      </xdr:txBody>
    </xdr:sp>
    <xdr:clientData/>
  </xdr:twoCellAnchor>
  <xdr:twoCellAnchor>
    <xdr:from>
      <xdr:col>17</xdr:col>
      <xdr:colOff>209550</xdr:colOff>
      <xdr:row>4</xdr:row>
      <xdr:rowOff>85722</xdr:rowOff>
    </xdr:from>
    <xdr:to>
      <xdr:col>23</xdr:col>
      <xdr:colOff>569599</xdr:colOff>
      <xdr:row>5</xdr:row>
      <xdr:rowOff>135373</xdr:rowOff>
    </xdr:to>
    <xdr:sp macro="" textlink="">
      <xdr:nvSpPr>
        <xdr:cNvPr id="24" name="Right Bracket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 rot="5400000" flipH="1">
          <a:off x="10739379" y="-682887"/>
          <a:ext cx="232531" cy="3232789"/>
        </a:xfrm>
        <a:prstGeom prst="rightBracket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66675</xdr:colOff>
      <xdr:row>5</xdr:row>
      <xdr:rowOff>192405</xdr:rowOff>
    </xdr:from>
    <xdr:to>
      <xdr:col>17</xdr:col>
      <xdr:colOff>152400</xdr:colOff>
      <xdr:row>26</xdr:row>
      <xdr:rowOff>205736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8410575" y="1106805"/>
          <a:ext cx="771525" cy="3945251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283845</xdr:colOff>
      <xdr:row>4</xdr:row>
      <xdr:rowOff>154304</xdr:rowOff>
    </xdr:from>
    <xdr:to>
      <xdr:col>23</xdr:col>
      <xdr:colOff>350519</xdr:colOff>
      <xdr:row>6</xdr:row>
      <xdr:rowOff>28463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0403205" y="885824"/>
          <a:ext cx="1849754" cy="262779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3333FF"/>
              </a:solidFill>
            </a:rPr>
            <a:t>Update factor  </a:t>
          </a:r>
          <a:r>
            <a:rPr lang="en-US" sz="1100">
              <a:solidFill>
                <a:srgbClr val="3333FF"/>
              </a:solidFill>
              <a:latin typeface="Symbol" pitchFamily="18" charset="2"/>
            </a:rPr>
            <a:t>l</a:t>
          </a:r>
          <a:endParaRPr lang="en-US" sz="1100">
            <a:solidFill>
              <a:srgbClr val="3333FF"/>
            </a:solidFill>
          </a:endParaRPr>
        </a:p>
      </xdr:txBody>
    </xdr:sp>
    <xdr:clientData/>
  </xdr:twoCellAnchor>
  <xdr:twoCellAnchor>
    <xdr:from>
      <xdr:col>32</xdr:col>
      <xdr:colOff>219075</xdr:colOff>
      <xdr:row>23</xdr:row>
      <xdr:rowOff>38100</xdr:rowOff>
    </xdr:from>
    <xdr:to>
      <xdr:col>34</xdr:col>
      <xdr:colOff>142875</xdr:colOff>
      <xdr:row>26</xdr:row>
      <xdr:rowOff>20980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17242155" y="4290060"/>
          <a:ext cx="975360" cy="5772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360045</xdr:colOff>
      <xdr:row>26</xdr:row>
      <xdr:rowOff>106680</xdr:rowOff>
    </xdr:from>
    <xdr:to>
      <xdr:col>30</xdr:col>
      <xdr:colOff>21</xdr:colOff>
      <xdr:row>27</xdr:row>
      <xdr:rowOff>144780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5280005" y="4953000"/>
          <a:ext cx="691536" cy="24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Baseline</a:t>
          </a:r>
        </a:p>
      </xdr:txBody>
    </xdr:sp>
    <xdr:clientData/>
  </xdr:twoCellAnchor>
  <xdr:twoCellAnchor>
    <xdr:from>
      <xdr:col>30</xdr:col>
      <xdr:colOff>19049</xdr:colOff>
      <xdr:row>26</xdr:row>
      <xdr:rowOff>106680</xdr:rowOff>
    </xdr:from>
    <xdr:to>
      <xdr:col>34</xdr:col>
      <xdr:colOff>19050</xdr:colOff>
      <xdr:row>27</xdr:row>
      <xdr:rowOff>154305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5990569" y="4953000"/>
          <a:ext cx="2103121" cy="25336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rgbClr val="3333FF"/>
              </a:solidFill>
            </a:rPr>
            <a:t>After money supply change</a:t>
          </a:r>
          <a:endParaRPr lang="en-US" sz="1000">
            <a:solidFill>
              <a:srgbClr val="3333FF"/>
            </a:solidFill>
            <a:latin typeface="Symbol" pitchFamily="18" charset="2"/>
          </a:endParaRPr>
        </a:p>
      </xdr:txBody>
    </xdr:sp>
    <xdr:clientData/>
  </xdr:twoCellAnchor>
  <xdr:twoCellAnchor>
    <xdr:from>
      <xdr:col>24</xdr:col>
      <xdr:colOff>551571</xdr:colOff>
      <xdr:row>27</xdr:row>
      <xdr:rowOff>146978</xdr:rowOff>
    </xdr:from>
    <xdr:to>
      <xdr:col>27</xdr:col>
      <xdr:colOff>365642</xdr:colOff>
      <xdr:row>28</xdr:row>
      <xdr:rowOff>182881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3048371" y="5199038"/>
          <a:ext cx="1627631" cy="21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3333FF"/>
              </a:solidFill>
            </a:rPr>
            <a:t>Update factor </a:t>
          </a:r>
        </a:p>
      </xdr:txBody>
    </xdr:sp>
    <xdr:clientData/>
  </xdr:twoCellAnchor>
  <xdr:twoCellAnchor>
    <xdr:from>
      <xdr:col>25</xdr:col>
      <xdr:colOff>353890</xdr:colOff>
      <xdr:row>31</xdr:row>
      <xdr:rowOff>3516</xdr:rowOff>
    </xdr:from>
    <xdr:to>
      <xdr:col>27</xdr:col>
      <xdr:colOff>468191</xdr:colOff>
      <xdr:row>32</xdr:row>
      <xdr:rowOff>47603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3445050" y="5863296"/>
          <a:ext cx="1333501" cy="249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</a:t>
          </a:r>
        </a:p>
      </xdr:txBody>
    </xdr:sp>
    <xdr:clientData/>
  </xdr:twoCellAnchor>
  <xdr:twoCellAnchor>
    <xdr:from>
      <xdr:col>25</xdr:col>
      <xdr:colOff>83820</xdr:colOff>
      <xdr:row>1</xdr:row>
      <xdr:rowOff>144780</xdr:rowOff>
    </xdr:from>
    <xdr:to>
      <xdr:col>35</xdr:col>
      <xdr:colOff>220980</xdr:colOff>
      <xdr:row>22</xdr:row>
      <xdr:rowOff>106680</xdr:rowOff>
    </xdr:to>
    <xdr:graphicFrame macro="">
      <xdr:nvGraphicFramePr>
        <xdr:cNvPr id="32" name="Chart 36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34</xdr:row>
      <xdr:rowOff>163830</xdr:rowOff>
    </xdr:from>
    <xdr:to>
      <xdr:col>25</xdr:col>
      <xdr:colOff>81915</xdr:colOff>
      <xdr:row>40</xdr:row>
      <xdr:rowOff>68580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9340215" y="6595110"/>
          <a:ext cx="3832860" cy="1002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Upward sloping SRAS</a:t>
          </a:r>
          <a:r>
            <a:rPr lang="en-US" sz="1600" baseline="0"/>
            <a:t> and sticky prices -- similar (but not exactly the same as) Greg Mankiw.</a:t>
          </a:r>
          <a:endParaRPr lang="en-US" sz="1600"/>
        </a:p>
      </xdr:txBody>
    </xdr:sp>
    <xdr:clientData/>
  </xdr:twoCellAnchor>
  <xdr:twoCellAnchor>
    <xdr:from>
      <xdr:col>35</xdr:col>
      <xdr:colOff>113347</xdr:colOff>
      <xdr:row>16</xdr:row>
      <xdr:rowOff>37334</xdr:rowOff>
    </xdr:from>
    <xdr:to>
      <xdr:col>37</xdr:col>
      <xdr:colOff>563880</xdr:colOff>
      <xdr:row>17</xdr:row>
      <xdr:rowOff>91440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713767" y="3009134"/>
          <a:ext cx="1342073" cy="236986"/>
        </a:xfrm>
        <a:prstGeom prst="rect">
          <a:avLst/>
        </a:prstGeom>
        <a:solidFill>
          <a:schemeClr val="bg1"/>
        </a:solidFill>
        <a:ln w="19050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Aggregate Demand</a:t>
          </a:r>
          <a:endParaRPr lang="en-US" sz="1100" baseline="0"/>
        </a:p>
      </xdr:txBody>
    </xdr:sp>
    <xdr:clientData/>
  </xdr:twoCellAnchor>
  <xdr:twoCellAnchor>
    <xdr:from>
      <xdr:col>35</xdr:col>
      <xdr:colOff>70975</xdr:colOff>
      <xdr:row>10</xdr:row>
      <xdr:rowOff>25719</xdr:rowOff>
    </xdr:from>
    <xdr:to>
      <xdr:col>38</xdr:col>
      <xdr:colOff>502921</xdr:colOff>
      <xdr:row>11</xdr:row>
      <xdr:rowOff>76200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8671395" y="1900239"/>
          <a:ext cx="1933086" cy="23336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Short Run Aggregate Supply</a:t>
          </a:r>
          <a:endParaRPr lang="en-US" sz="1100"/>
        </a:p>
      </xdr:txBody>
    </xdr:sp>
    <xdr:clientData/>
  </xdr:twoCellAnchor>
  <xdr:twoCellAnchor>
    <xdr:from>
      <xdr:col>43</xdr:col>
      <xdr:colOff>436569</xdr:colOff>
      <xdr:row>3</xdr:row>
      <xdr:rowOff>0</xdr:rowOff>
    </xdr:from>
    <xdr:to>
      <xdr:col>50</xdr:col>
      <xdr:colOff>81009</xdr:colOff>
      <xdr:row>17</xdr:row>
      <xdr:rowOff>47957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23586129" y="548640"/>
          <a:ext cx="3911640" cy="265399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Short Run Aggregate Supply of Goods and Services with Sticky Prcies</a:t>
          </a:r>
          <a:r>
            <a:rPr lang="en-US" sz="1100" b="1" baseline="0"/>
            <a:t> </a:t>
          </a:r>
          <a:r>
            <a:rPr lang="en-US" sz="1100" b="1"/>
            <a:t>(Y</a:t>
          </a:r>
          <a:r>
            <a:rPr lang="en-US" sz="1100" b="1" baseline="30000"/>
            <a:t>ssr</a:t>
          </a:r>
          <a:r>
            <a:rPr lang="en-US" sz="1100" b="1"/>
            <a:t>):</a:t>
          </a:r>
          <a:r>
            <a:rPr lang="en-US" sz="1100" baseline="0"/>
            <a:t>  red horizontal lines; in the short run, sellers keep prices fixed.</a:t>
          </a:r>
        </a:p>
        <a:p>
          <a:endParaRPr lang="en-US" sz="1100" baseline="0"/>
        </a:p>
        <a:p>
          <a:r>
            <a:rPr lang="en-US" sz="1100" baseline="0"/>
            <a:t>The solid red line represents the original price level; sellers have not raised their prices, even though the money supply has increased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=0).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The dotted lines show that, as sellers gradually incorporate the money supply increase into their pricing (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=0.33, </a:t>
          </a:r>
          <a:r>
            <a:rPr lang="en-US" sz="1100" baseline="0">
              <a:latin typeface="Symbol" pitchFamily="18" charset="2"/>
            </a:rPr>
            <a:t>l</a:t>
          </a:r>
          <a:r>
            <a:rPr lang="en-US" sz="1100" baseline="0"/>
            <a:t>=0.66), prices gradually rise. </a:t>
          </a:r>
        </a:p>
        <a:p>
          <a:endParaRPr lang="en-US" sz="1100" baseline="0"/>
        </a:p>
        <a:p>
          <a:r>
            <a:rPr lang="en-US" sz="1100" baseline="0"/>
            <a:t>The double red line represnts the final equilibrium price -- when sellers have fully updated their prices to reflect the money supply increase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aseline="0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=1).</a:t>
          </a:r>
          <a:endParaRPr lang="en-US" sz="1100"/>
        </a:p>
      </xdr:txBody>
    </xdr:sp>
    <xdr:clientData/>
  </xdr:twoCellAnchor>
  <xdr:twoCellAnchor>
    <xdr:from>
      <xdr:col>25</xdr:col>
      <xdr:colOff>351692</xdr:colOff>
      <xdr:row>31</xdr:row>
      <xdr:rowOff>190207</xdr:rowOff>
    </xdr:from>
    <xdr:to>
      <xdr:col>27</xdr:col>
      <xdr:colOff>465993</xdr:colOff>
      <xdr:row>33</xdr:row>
      <xdr:rowOff>57589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3442852" y="6049987"/>
          <a:ext cx="1333501" cy="256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3333FF"/>
              </a:solidFill>
            </a:rPr>
            <a:t>Equilbrium output gap</a:t>
          </a:r>
        </a:p>
      </xdr:txBody>
    </xdr:sp>
    <xdr:clientData/>
  </xdr:twoCellAnchor>
  <xdr:twoCellAnchor editAs="oneCell">
    <xdr:from>
      <xdr:col>2</xdr:col>
      <xdr:colOff>129540</xdr:colOff>
      <xdr:row>2</xdr:row>
      <xdr:rowOff>51680</xdr:rowOff>
    </xdr:from>
    <xdr:to>
      <xdr:col>12</xdr:col>
      <xdr:colOff>274924</xdr:colOff>
      <xdr:row>8</xdr:row>
      <xdr:rowOff>114047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8740" y="417440"/>
          <a:ext cx="6096604" cy="1182507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</xdr:row>
      <xdr:rowOff>76200</xdr:rowOff>
    </xdr:from>
    <xdr:to>
      <xdr:col>56</xdr:col>
      <xdr:colOff>482600</xdr:colOff>
      <xdr:row>98</xdr:row>
      <xdr:rowOff>50800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31800" y="254000"/>
          <a:ext cx="31115000" cy="17500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/Documents/Book%20from%20Skydrive%20Vintage%20Feb2%202014/Take2/Chapter%209%20Intro%20Bus%20Cycle%20ADAS%20PC/RETHINK%20NOV%202012/ADAS%20APRIL09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Markets DEFUNCT"/>
      <sheetName val="Aggregate demand ex 1"/>
      <sheetName val="Chapter 5 Table 1"/>
      <sheetName val="Classical Model 1"/>
      <sheetName val="Aggregate Demand C and J"/>
      <sheetName val="C and J Economy Initial Values"/>
      <sheetName val="C and J Economy Monetary Inject"/>
      <sheetName val="Sheet2"/>
      <sheetName val="Sheet3"/>
      <sheetName val="Real Balance Effect"/>
      <sheetName val="Money Demand"/>
      <sheetName val="ASAD Result"/>
      <sheetName val="MDMS Result"/>
      <sheetName val="Impluse Reponse Functions"/>
      <sheetName val="STICKY PRICES GREG MANKIW"/>
      <sheetName val="SRASAD Result"/>
      <sheetName val="Sheet12"/>
      <sheetName val="Labor Markets (2)"/>
      <sheetName val="Lambda 1 ADAS LABMKT"/>
      <sheetName val="Lambda 0.66 ADAS LABMKT"/>
      <sheetName val="Lambda 0.33 ADAS LABMKT"/>
      <sheetName val="Lambda 0.0 ADAS LABMKT"/>
      <sheetName val="Lambda all ADAS LABMKT multi"/>
      <sheetName val="MD Int Rat "/>
      <sheetName val="STICKY PRICES SEMI MANKIW "/>
    </sheetNames>
    <sheetDataSet>
      <sheetData sheetId="0"/>
      <sheetData sheetId="1"/>
      <sheetData sheetId="2">
        <row r="8">
          <cell r="K8">
            <v>5</v>
          </cell>
        </row>
        <row r="9">
          <cell r="K9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3:M44"/>
  <sheetViews>
    <sheetView showGridLines="0" tabSelected="1" topLeftCell="C1" workbookViewId="0">
      <selection activeCell="K29" sqref="K29"/>
    </sheetView>
  </sheetViews>
  <sheetFormatPr defaultRowHeight="15" x14ac:dyDescent="0.25"/>
  <cols>
    <col min="10" max="10" width="10.42578125" customWidth="1"/>
    <col min="11" max="11" width="20.7109375" customWidth="1"/>
  </cols>
  <sheetData>
    <row r="13" spans="5:9" x14ac:dyDescent="0.25">
      <c r="E13" s="6"/>
      <c r="F13" s="6"/>
      <c r="G13" s="6"/>
      <c r="H13" s="6"/>
      <c r="I13" s="6"/>
    </row>
    <row r="14" spans="5:9" x14ac:dyDescent="0.25">
      <c r="E14" s="6"/>
      <c r="F14" s="6"/>
      <c r="G14" s="6"/>
      <c r="H14" s="6"/>
      <c r="I14" s="6"/>
    </row>
    <row r="15" spans="5:9" x14ac:dyDescent="0.25">
      <c r="E15" s="6"/>
      <c r="F15" s="6"/>
      <c r="G15" s="6"/>
      <c r="H15" s="6"/>
      <c r="I15" s="6"/>
    </row>
    <row r="16" spans="5:9" x14ac:dyDescent="0.25">
      <c r="E16" s="6"/>
      <c r="F16" s="6"/>
      <c r="G16" s="6"/>
      <c r="H16" s="6"/>
      <c r="I16" s="6"/>
    </row>
    <row r="17" spans="5:12" x14ac:dyDescent="0.25">
      <c r="E17" s="6"/>
      <c r="F17" s="6"/>
      <c r="G17" s="6"/>
      <c r="H17" s="6"/>
      <c r="I17" s="6"/>
    </row>
    <row r="18" spans="5:12" x14ac:dyDescent="0.25">
      <c r="E18" s="6"/>
      <c r="F18" s="6"/>
      <c r="G18" s="6"/>
      <c r="H18" s="6"/>
      <c r="I18" s="6"/>
    </row>
    <row r="19" spans="5:12" x14ac:dyDescent="0.25">
      <c r="E19" s="6"/>
      <c r="F19" s="6"/>
      <c r="G19" s="6"/>
      <c r="H19" s="6"/>
      <c r="I19" s="6"/>
    </row>
    <row r="20" spans="5:12" x14ac:dyDescent="0.25">
      <c r="E20" s="6"/>
      <c r="F20" s="6"/>
      <c r="G20" s="6"/>
      <c r="H20" s="6"/>
      <c r="I20" s="6"/>
    </row>
    <row r="21" spans="5:12" x14ac:dyDescent="0.25">
      <c r="E21" s="6"/>
      <c r="F21" s="6"/>
      <c r="G21" s="6"/>
      <c r="H21" s="6"/>
      <c r="I21" s="6"/>
    </row>
    <row r="22" spans="5:12" x14ac:dyDescent="0.25">
      <c r="E22" s="6"/>
      <c r="F22" s="6"/>
      <c r="G22" s="6"/>
      <c r="H22" s="6"/>
      <c r="I22" s="6"/>
    </row>
    <row r="23" spans="5:12" x14ac:dyDescent="0.25">
      <c r="E23" s="6"/>
      <c r="F23" s="6"/>
      <c r="G23" s="6"/>
      <c r="H23" s="6"/>
      <c r="I23" s="6"/>
    </row>
    <row r="24" spans="5:12" x14ac:dyDescent="0.25">
      <c r="E24" s="6"/>
      <c r="F24" s="6"/>
      <c r="G24" s="6"/>
      <c r="H24" s="6"/>
      <c r="I24" s="6"/>
    </row>
    <row r="25" spans="5:12" x14ac:dyDescent="0.25">
      <c r="E25" s="6"/>
      <c r="F25" s="6"/>
      <c r="G25" s="6"/>
      <c r="H25" s="6"/>
      <c r="I25" s="6"/>
    </row>
    <row r="26" spans="5:12" x14ac:dyDescent="0.25">
      <c r="E26" s="6"/>
      <c r="F26" s="6"/>
      <c r="G26" s="6"/>
      <c r="H26" s="6"/>
    </row>
    <row r="28" spans="5:12" x14ac:dyDescent="0.25">
      <c r="J28" t="s">
        <v>47</v>
      </c>
      <c r="K28" t="s">
        <v>5</v>
      </c>
    </row>
    <row r="29" spans="5:12" x14ac:dyDescent="0.25">
      <c r="G29" t="s">
        <v>55</v>
      </c>
      <c r="J29" t="s">
        <v>60</v>
      </c>
      <c r="K29" s="35" t="s">
        <v>59</v>
      </c>
    </row>
    <row r="30" spans="5:12" x14ac:dyDescent="0.25">
      <c r="K30" s="33" t="str">
        <f>IF(K35&gt;0,"favorable",IF(K35&lt;0,"adverse",""))</f>
        <v/>
      </c>
    </row>
    <row r="31" spans="5:12" x14ac:dyDescent="0.25">
      <c r="I31" s="38"/>
      <c r="J31" s="38"/>
      <c r="K31" s="38" t="str">
        <f>IF(K29=K37,"Output decrease, price increase",IF(K29=K38,"Output increase, price decrease",""))</f>
        <v/>
      </c>
      <c r="L31" s="38"/>
    </row>
    <row r="32" spans="5:12" x14ac:dyDescent="0.25">
      <c r="I32" s="38"/>
      <c r="J32" s="38"/>
      <c r="K32" s="38"/>
      <c r="L32" s="38"/>
    </row>
    <row r="33" spans="9:13" x14ac:dyDescent="0.25">
      <c r="I33" s="38"/>
      <c r="J33" s="38"/>
      <c r="K33" s="38"/>
      <c r="L33" s="38"/>
      <c r="M33" s="38"/>
    </row>
    <row r="34" spans="9:13" x14ac:dyDescent="0.25">
      <c r="I34" s="38"/>
      <c r="J34" s="38"/>
      <c r="K34" s="40"/>
      <c r="L34" s="38"/>
      <c r="M34" s="38"/>
    </row>
    <row r="35" spans="9:13" x14ac:dyDescent="0.25">
      <c r="I35" s="38"/>
      <c r="J35" s="39"/>
      <c r="K35" s="36"/>
      <c r="L35" s="39"/>
      <c r="M35" s="38"/>
    </row>
    <row r="36" spans="9:13" x14ac:dyDescent="0.25">
      <c r="I36" s="38"/>
      <c r="J36" s="39"/>
      <c r="K36" s="36" t="s">
        <v>59</v>
      </c>
      <c r="L36" s="39"/>
      <c r="M36" s="38"/>
    </row>
    <row r="37" spans="9:13" x14ac:dyDescent="0.25">
      <c r="I37" s="38"/>
      <c r="J37" s="39"/>
      <c r="K37" s="36" t="s">
        <v>57</v>
      </c>
      <c r="L37" s="39"/>
      <c r="M37" s="38"/>
    </row>
    <row r="38" spans="9:13" x14ac:dyDescent="0.25">
      <c r="I38" s="38"/>
      <c r="J38" s="39"/>
      <c r="K38" s="36" t="s">
        <v>58</v>
      </c>
      <c r="L38" s="39"/>
      <c r="M38" s="38"/>
    </row>
    <row r="39" spans="9:13" x14ac:dyDescent="0.25">
      <c r="I39" s="38"/>
      <c r="J39" s="39"/>
      <c r="K39" s="36"/>
      <c r="L39" s="39"/>
      <c r="M39" s="38"/>
    </row>
    <row r="40" spans="9:13" x14ac:dyDescent="0.25">
      <c r="I40" s="38"/>
      <c r="J40" s="39"/>
      <c r="K40" s="36"/>
      <c r="L40" s="39"/>
      <c r="M40" s="38"/>
    </row>
    <row r="41" spans="9:13" x14ac:dyDescent="0.25">
      <c r="I41" s="38"/>
      <c r="J41" s="39"/>
      <c r="K41" s="36"/>
      <c r="L41" s="39"/>
      <c r="M41" s="38"/>
    </row>
    <row r="42" spans="9:13" x14ac:dyDescent="0.25">
      <c r="I42" s="38"/>
      <c r="J42" s="39"/>
      <c r="K42" s="37">
        <f>IF(K29=K37,-10%,IF(K29=K38,10%,0))</f>
        <v>0</v>
      </c>
      <c r="L42" s="39"/>
      <c r="M42" s="38"/>
    </row>
    <row r="43" spans="9:13" x14ac:dyDescent="0.25">
      <c r="J43" s="36"/>
      <c r="K43" s="36"/>
      <c r="L43" s="36"/>
    </row>
    <row r="44" spans="9:13" x14ac:dyDescent="0.25">
      <c r="J44" s="36"/>
      <c r="K44" s="36"/>
      <c r="L44" s="36"/>
    </row>
  </sheetData>
  <protectedRanges>
    <protectedRange sqref="K35" name="Range1"/>
  </protectedRanges>
  <dataValidations count="1">
    <dataValidation type="list" allowBlank="1" showInputMessage="1" showErrorMessage="1" sqref="K29" xr:uid="{1685A19D-C5E0-4C0F-B618-924965EEE475}">
      <formula1>$K$36:$K$38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BK85"/>
  <sheetViews>
    <sheetView showGridLines="0" topLeftCell="N1" zoomScale="60" zoomScaleNormal="60" zoomScaleSheetLayoutView="20" workbookViewId="0">
      <selection activeCell="V31" sqref="V31"/>
    </sheetView>
  </sheetViews>
  <sheetFormatPr defaultRowHeight="15" x14ac:dyDescent="0.25"/>
  <cols>
    <col min="9" max="9" width="8.28515625" customWidth="1"/>
    <col min="10" max="10" width="8.42578125" customWidth="1"/>
    <col min="11" max="11" width="9.5703125" customWidth="1"/>
    <col min="12" max="12" width="7.140625" customWidth="1"/>
    <col min="13" max="13" width="7.42578125" customWidth="1"/>
    <col min="14" max="14" width="2.140625" customWidth="1"/>
    <col min="15" max="15" width="7.5703125" customWidth="1"/>
    <col min="16" max="16" width="2.28515625" customWidth="1"/>
    <col min="17" max="17" width="7.7109375" customWidth="1"/>
    <col min="18" max="18" width="4.140625" customWidth="1"/>
    <col min="19" max="19" width="8.7109375" customWidth="1"/>
    <col min="20" max="20" width="3.140625" customWidth="1"/>
    <col min="21" max="25" width="8.7109375" customWidth="1"/>
    <col min="29" max="35" width="7.7109375" customWidth="1"/>
    <col min="37" max="37" width="4.140625" customWidth="1"/>
  </cols>
  <sheetData>
    <row r="4" spans="4:63" x14ac:dyDescent="0.25">
      <c r="S4" s="1" t="s">
        <v>0</v>
      </c>
      <c r="T4" s="1"/>
    </row>
    <row r="5" spans="4:63" x14ac:dyDescent="0.25">
      <c r="P5" s="2"/>
      <c r="Q5" s="2"/>
      <c r="U5" s="1"/>
      <c r="V5" s="1"/>
      <c r="W5" s="1"/>
      <c r="X5" s="1"/>
      <c r="Y5" s="1"/>
    </row>
    <row r="6" spans="4:63" ht="17.25" x14ac:dyDescent="0.25">
      <c r="D6" s="2" t="s">
        <v>1</v>
      </c>
      <c r="E6" s="2" t="s">
        <v>2</v>
      </c>
      <c r="K6" s="2" t="s">
        <v>3</v>
      </c>
      <c r="M6" s="2" t="s">
        <v>4</v>
      </c>
      <c r="N6" s="2"/>
      <c r="O6" s="2" t="s">
        <v>5</v>
      </c>
      <c r="BE6" t="s">
        <v>6</v>
      </c>
    </row>
    <row r="7" spans="4:63" x14ac:dyDescent="0.25">
      <c r="D7" s="2" t="s">
        <v>7</v>
      </c>
      <c r="E7" s="2" t="s">
        <v>8</v>
      </c>
      <c r="K7" s="2" t="s">
        <v>9</v>
      </c>
    </row>
    <row r="8" spans="4:63" x14ac:dyDescent="0.25">
      <c r="U8" s="3">
        <v>0</v>
      </c>
      <c r="V8" s="3">
        <f>IF($O$26=0,0,0.33)</f>
        <v>0</v>
      </c>
      <c r="W8" s="3">
        <f>IF($O$26=0,0,0.66)</f>
        <v>0</v>
      </c>
      <c r="X8" s="3">
        <f>IF($O$26=0,0,1)</f>
        <v>0</v>
      </c>
      <c r="Y8" s="3"/>
    </row>
    <row r="10" spans="4:63" ht="17.25" x14ac:dyDescent="0.25">
      <c r="D10" s="4">
        <f t="shared" ref="D10:E15" si="0">D11*0.95</f>
        <v>3.4916864804687497</v>
      </c>
      <c r="E10" s="4">
        <f t="shared" si="0"/>
        <v>3.4916864804687497</v>
      </c>
      <c r="K10" s="5">
        <f t="shared" ref="K10:K23" si="1">(D10*$I$41+E10*$J$41)/($D$17*$I$41+$E$17*$J$41)</f>
        <v>0.69833729609374995</v>
      </c>
      <c r="L10" s="6"/>
      <c r="M10" s="34">
        <f t="shared" ref="M10:Q16" si="2">M$27*M$25/$K10</f>
        <v>18910.63254657833</v>
      </c>
      <c r="N10" s="8"/>
      <c r="O10" s="7">
        <f t="shared" ref="O10:O23" si="3">M$17*(1+$O$31*(K10/K$17-1))</f>
        <v>17189.757667785907</v>
      </c>
      <c r="P10" s="8"/>
      <c r="Q10" s="7">
        <f t="shared" si="2"/>
        <v>17019.569291920496</v>
      </c>
      <c r="S10" s="9">
        <f t="shared" ref="S10:S23" si="4">$M$17</f>
        <v>13205.999999999976</v>
      </c>
      <c r="T10" s="9"/>
      <c r="U10" s="10">
        <f t="shared" ref="U10:X16" si="5">$S$17*((1+$V$30*($K10/$K$17-1)-$V$30*(U$8*($O$25/$M$25-1)))+U$25)</f>
        <v>1254.7269966421832</v>
      </c>
      <c r="V10" s="10">
        <f t="shared" si="5"/>
        <v>1254.7269966421832</v>
      </c>
      <c r="W10" s="10">
        <f t="shared" si="5"/>
        <v>1254.7269966421832</v>
      </c>
      <c r="X10" s="10">
        <f t="shared" si="5"/>
        <v>1254.7269966421832</v>
      </c>
      <c r="Y10" s="10"/>
      <c r="Z10" s="6"/>
      <c r="AA10" s="6"/>
      <c r="AB10" s="6"/>
      <c r="AC10" s="6"/>
      <c r="AD10" s="6"/>
      <c r="BD10" s="6"/>
      <c r="BE10" s="11">
        <f t="shared" ref="BE10:BE23" si="6">K10*S10/$M$27</f>
        <v>4653.0214038726563</v>
      </c>
      <c r="BG10" t="s">
        <v>10</v>
      </c>
      <c r="BJ10" t="s">
        <v>52</v>
      </c>
    </row>
    <row r="11" spans="4:63" x14ac:dyDescent="0.25">
      <c r="D11" s="12">
        <f t="shared" si="0"/>
        <v>3.6754594531249998</v>
      </c>
      <c r="E11" s="12">
        <f t="shared" si="0"/>
        <v>3.6754594531249998</v>
      </c>
      <c r="K11" s="5">
        <f t="shared" si="1"/>
        <v>0.73509189062499991</v>
      </c>
      <c r="L11" s="6"/>
      <c r="M11" s="34">
        <f t="shared" si="2"/>
        <v>17965.100919249417</v>
      </c>
      <c r="N11" s="8"/>
      <c r="O11" s="7">
        <f t="shared" si="3"/>
        <v>16704.37649240622</v>
      </c>
      <c r="P11" s="8"/>
      <c r="Q11" s="7">
        <f t="shared" si="2"/>
        <v>16168.590827324473</v>
      </c>
      <c r="S11" s="9">
        <f t="shared" si="4"/>
        <v>13205.999999999976</v>
      </c>
      <c r="T11" s="9"/>
      <c r="U11" s="10">
        <f t="shared" si="5"/>
        <v>2710.8705227812416</v>
      </c>
      <c r="V11" s="10">
        <f t="shared" si="5"/>
        <v>2710.8705227812416</v>
      </c>
      <c r="W11" s="10">
        <f t="shared" si="5"/>
        <v>2710.8705227812416</v>
      </c>
      <c r="X11" s="10">
        <f t="shared" si="5"/>
        <v>2710.8705227812416</v>
      </c>
      <c r="Y11" s="10"/>
      <c r="Z11" s="6"/>
      <c r="AA11" s="6"/>
      <c r="AB11" s="6"/>
      <c r="AC11" s="6"/>
      <c r="AD11" s="6"/>
      <c r="BD11" s="6"/>
      <c r="BE11" s="11">
        <f t="shared" si="6"/>
        <v>4897.9172672343748</v>
      </c>
      <c r="BG11" t="s">
        <v>11</v>
      </c>
      <c r="BH11" t="s">
        <v>12</v>
      </c>
      <c r="BJ11" t="s">
        <v>11</v>
      </c>
      <c r="BK11" t="s">
        <v>12</v>
      </c>
    </row>
    <row r="12" spans="4:63" x14ac:dyDescent="0.25">
      <c r="D12" s="12">
        <f t="shared" si="0"/>
        <v>3.8689046874999997</v>
      </c>
      <c r="E12" s="12">
        <f t="shared" si="0"/>
        <v>3.8689046874999997</v>
      </c>
      <c r="K12" s="5">
        <f t="shared" si="1"/>
        <v>0.77378093749999999</v>
      </c>
      <c r="L12" s="6"/>
      <c r="M12" s="34">
        <f t="shared" si="2"/>
        <v>17066.845873286944</v>
      </c>
      <c r="N12" s="8"/>
      <c r="O12" s="7">
        <f t="shared" si="3"/>
        <v>16193.448939374972</v>
      </c>
      <c r="P12" s="8"/>
      <c r="Q12" s="7">
        <f t="shared" si="2"/>
        <v>15360.161285958247</v>
      </c>
      <c r="S12" s="9">
        <f t="shared" si="4"/>
        <v>13205.999999999976</v>
      </c>
      <c r="T12" s="9"/>
      <c r="U12" s="10">
        <f t="shared" si="5"/>
        <v>4243.6531818749918</v>
      </c>
      <c r="V12" s="10">
        <f t="shared" si="5"/>
        <v>4243.6531818749918</v>
      </c>
      <c r="W12" s="10">
        <f t="shared" si="5"/>
        <v>4243.6531818749918</v>
      </c>
      <c r="X12" s="10">
        <f t="shared" si="5"/>
        <v>4243.6531818749918</v>
      </c>
      <c r="Y12" s="10"/>
      <c r="Z12" s="6"/>
      <c r="AA12" s="6"/>
      <c r="AB12" s="6"/>
      <c r="AC12" s="6"/>
      <c r="AD12" s="6"/>
      <c r="BD12" s="6"/>
      <c r="BE12" s="11">
        <f t="shared" si="6"/>
        <v>5155.7023865624997</v>
      </c>
      <c r="BG12" s="13">
        <f>S17</f>
        <v>13205.999999999976</v>
      </c>
      <c r="BH12">
        <v>0.5</v>
      </c>
      <c r="BJ12" s="13">
        <f>BG12*(1+$BJ$17)</f>
        <v>13205.999999999976</v>
      </c>
      <c r="BK12">
        <v>0.5</v>
      </c>
    </row>
    <row r="13" spans="4:63" x14ac:dyDescent="0.25">
      <c r="D13" s="12">
        <f t="shared" si="0"/>
        <v>4.0725312499999999</v>
      </c>
      <c r="E13" s="12">
        <f t="shared" si="0"/>
        <v>4.0725312499999999</v>
      </c>
      <c r="K13" s="5">
        <f t="shared" si="1"/>
        <v>0.81450624999999999</v>
      </c>
      <c r="L13" s="6"/>
      <c r="M13" s="34">
        <f t="shared" si="2"/>
        <v>16213.503579622595</v>
      </c>
      <c r="N13" s="8"/>
      <c r="O13" s="7">
        <f t="shared" si="3"/>
        <v>15655.630462499972</v>
      </c>
      <c r="P13" s="8"/>
      <c r="Q13" s="7">
        <f t="shared" si="2"/>
        <v>14592.153221660335</v>
      </c>
      <c r="S13" s="9">
        <f t="shared" si="4"/>
        <v>13205.999999999976</v>
      </c>
      <c r="T13" s="9"/>
      <c r="U13" s="10">
        <f t="shared" si="5"/>
        <v>5857.1086124999892</v>
      </c>
      <c r="V13" s="10">
        <f t="shared" si="5"/>
        <v>5857.1086124999892</v>
      </c>
      <c r="W13" s="10">
        <f t="shared" si="5"/>
        <v>5857.1086124999892</v>
      </c>
      <c r="X13" s="10">
        <f t="shared" si="5"/>
        <v>5857.1086124999892</v>
      </c>
      <c r="Y13" s="10"/>
      <c r="Z13" s="6"/>
      <c r="AA13" s="6"/>
      <c r="AB13" s="6"/>
      <c r="AC13" s="6"/>
      <c r="AD13" s="6"/>
      <c r="BD13" s="6"/>
      <c r="BE13" s="11">
        <f t="shared" si="6"/>
        <v>5427.0551437500008</v>
      </c>
      <c r="BG13" s="13">
        <f>BG12</f>
        <v>13205.999999999976</v>
      </c>
      <c r="BH13">
        <v>1.5</v>
      </c>
      <c r="BJ13" s="13">
        <f>BJ12</f>
        <v>13205.999999999976</v>
      </c>
      <c r="BK13">
        <f>BK19</f>
        <v>1</v>
      </c>
    </row>
    <row r="14" spans="4:63" x14ac:dyDescent="0.25">
      <c r="D14" s="12">
        <f t="shared" si="0"/>
        <v>4.2868750000000002</v>
      </c>
      <c r="E14" s="12">
        <f t="shared" si="0"/>
        <v>4.2868750000000002</v>
      </c>
      <c r="K14" s="5">
        <f t="shared" si="1"/>
        <v>0.857375</v>
      </c>
      <c r="L14" s="6"/>
      <c r="M14" s="34">
        <f t="shared" si="2"/>
        <v>15402.828400641465</v>
      </c>
      <c r="N14" s="8"/>
      <c r="O14" s="7">
        <f t="shared" si="3"/>
        <v>15089.505749999973</v>
      </c>
      <c r="P14" s="8"/>
      <c r="Q14" s="7">
        <f t="shared" si="2"/>
        <v>13862.545560577319</v>
      </c>
      <c r="S14" s="9">
        <f t="shared" si="4"/>
        <v>13205.999999999976</v>
      </c>
      <c r="T14" s="9"/>
      <c r="U14" s="10">
        <f t="shared" si="5"/>
        <v>7555.4827499999865</v>
      </c>
      <c r="V14" s="10">
        <f t="shared" si="5"/>
        <v>7555.4827499999865</v>
      </c>
      <c r="W14" s="10">
        <f t="shared" si="5"/>
        <v>7555.4827499999865</v>
      </c>
      <c r="X14" s="10">
        <f t="shared" si="5"/>
        <v>7555.4827499999865</v>
      </c>
      <c r="Y14" s="10"/>
      <c r="Z14" s="6"/>
      <c r="AA14" s="6"/>
      <c r="AB14" s="6"/>
      <c r="AC14" s="6"/>
      <c r="AD14" s="6"/>
      <c r="BD14" s="6"/>
      <c r="BE14" s="11">
        <f t="shared" si="6"/>
        <v>5712.689625</v>
      </c>
    </row>
    <row r="15" spans="4:63" x14ac:dyDescent="0.25">
      <c r="D15" s="12">
        <f t="shared" si="0"/>
        <v>4.5125000000000002</v>
      </c>
      <c r="E15" s="12">
        <f t="shared" si="0"/>
        <v>4.5125000000000002</v>
      </c>
      <c r="K15" s="5">
        <f t="shared" si="1"/>
        <v>0.90250000000000008</v>
      </c>
      <c r="L15" s="6"/>
      <c r="M15" s="34">
        <f t="shared" si="2"/>
        <v>14632.686980609391</v>
      </c>
      <c r="N15" s="8"/>
      <c r="O15" s="7">
        <f t="shared" si="3"/>
        <v>14493.584999999974</v>
      </c>
      <c r="P15" s="8"/>
      <c r="Q15" s="7">
        <f t="shared" si="2"/>
        <v>13169.418282548451</v>
      </c>
      <c r="S15" s="9">
        <f t="shared" si="4"/>
        <v>13205.999999999976</v>
      </c>
      <c r="T15" s="9"/>
      <c r="U15" s="10">
        <f t="shared" si="5"/>
        <v>9343.2449999999862</v>
      </c>
      <c r="V15" s="10">
        <f t="shared" si="5"/>
        <v>9343.2449999999862</v>
      </c>
      <c r="W15" s="10">
        <f t="shared" si="5"/>
        <v>9343.2449999999862</v>
      </c>
      <c r="X15" s="10">
        <f t="shared" si="5"/>
        <v>9343.2449999999862</v>
      </c>
      <c r="Y15" s="10"/>
      <c r="Z15" s="6"/>
      <c r="AA15" s="6"/>
      <c r="AB15" s="6"/>
      <c r="AC15" s="6"/>
      <c r="AD15" s="6"/>
      <c r="BD15" s="6"/>
      <c r="BE15" s="11">
        <f t="shared" si="6"/>
        <v>6013.357500000001</v>
      </c>
    </row>
    <row r="16" spans="4:63" x14ac:dyDescent="0.25">
      <c r="D16" s="12">
        <f>D17*0.95</f>
        <v>4.75</v>
      </c>
      <c r="E16" s="12">
        <f>E17*0.95</f>
        <v>4.75</v>
      </c>
      <c r="K16" s="5">
        <f t="shared" si="1"/>
        <v>0.95</v>
      </c>
      <c r="L16" s="6"/>
      <c r="M16" s="34">
        <f t="shared" si="2"/>
        <v>13901.052631578923</v>
      </c>
      <c r="N16" s="8"/>
      <c r="O16" s="7">
        <f t="shared" si="3"/>
        <v>13866.299999999976</v>
      </c>
      <c r="P16" s="8"/>
      <c r="Q16" s="7">
        <f t="shared" si="2"/>
        <v>12510.94736842103</v>
      </c>
      <c r="S16" s="9">
        <f t="shared" si="4"/>
        <v>13205.999999999976</v>
      </c>
      <c r="T16" s="9"/>
      <c r="U16" s="10">
        <f t="shared" si="5"/>
        <v>11225.099999999979</v>
      </c>
      <c r="V16" s="10">
        <f t="shared" si="5"/>
        <v>11225.099999999979</v>
      </c>
      <c r="W16" s="10">
        <f t="shared" si="5"/>
        <v>11225.099999999979</v>
      </c>
      <c r="X16" s="10">
        <f t="shared" si="5"/>
        <v>11225.099999999979</v>
      </c>
      <c r="Y16" s="10"/>
      <c r="Z16" s="6"/>
      <c r="AA16" s="6"/>
      <c r="AB16" s="6"/>
      <c r="AC16" s="6"/>
      <c r="AD16" s="6"/>
      <c r="BD16" s="6"/>
      <c r="BE16" s="11">
        <f t="shared" si="6"/>
        <v>6329.85</v>
      </c>
      <c r="BJ16" t="s">
        <v>41</v>
      </c>
    </row>
    <row r="17" spans="4:63" x14ac:dyDescent="0.25">
      <c r="D17" s="14">
        <f>'[1]Chapter 5 Table 1'!K8</f>
        <v>5</v>
      </c>
      <c r="E17" s="14">
        <f>'[1]Chapter 5 Table 1'!K9</f>
        <v>5</v>
      </c>
      <c r="K17" s="5">
        <f t="shared" si="1"/>
        <v>1</v>
      </c>
      <c r="L17" s="6"/>
      <c r="M17" s="34">
        <f>M$27*M$25/$K17</f>
        <v>13205.999999999976</v>
      </c>
      <c r="N17" s="8"/>
      <c r="O17" s="7">
        <f>M$17*(1+$O$31*(K17/K$17-1))</f>
        <v>13205.999999999976</v>
      </c>
      <c r="P17" s="8"/>
      <c r="Q17" s="7">
        <f>Q$27*Q$25/$K17</f>
        <v>11885.399999999978</v>
      </c>
      <c r="S17" s="9">
        <f t="shared" si="4"/>
        <v>13205.999999999976</v>
      </c>
      <c r="T17" s="9"/>
      <c r="U17" s="10">
        <f>$S$17*((1+$V$30*($K17/$K$17-1)-$V$30*(U$8*($O$25/$M$25-1)))+U$25)</f>
        <v>13205.999999999976</v>
      </c>
      <c r="V17" s="10">
        <f>$S$17*((1+$V$30*($K17/$K$17-1)-$V$30*(V$8*($O$25/$M$25-1)))+V$25)</f>
        <v>13205.999999999976</v>
      </c>
      <c r="W17" s="10">
        <f>$S$17*((1+$V$30*($K17/$K$17-1)-$V$30*(W$8*($O$25/$M$25-1)))+W$25)</f>
        <v>13205.999999999976</v>
      </c>
      <c r="X17" s="10">
        <f>$S$17*((1+$V$30*($K17/$K$17-1)-$V$30*(X$8*($O$25/$M$25-1)))+X$25)</f>
        <v>13205.999999999976</v>
      </c>
      <c r="Y17" s="10"/>
      <c r="Z17" s="6"/>
      <c r="AA17" s="6"/>
      <c r="AB17" s="6"/>
      <c r="AC17" s="6"/>
      <c r="AD17" s="6"/>
      <c r="BD17" s="6"/>
      <c r="BE17" s="6">
        <f t="shared" si="6"/>
        <v>6663</v>
      </c>
      <c r="BJ17" s="32">
        <f>'Short Run Supply Shock'!K35</f>
        <v>0</v>
      </c>
    </row>
    <row r="18" spans="4:63" x14ac:dyDescent="0.25">
      <c r="D18" s="12">
        <f t="shared" ref="D18:E23" si="7">D17*1.05</f>
        <v>5.25</v>
      </c>
      <c r="E18" s="12">
        <f t="shared" si="7"/>
        <v>5.25</v>
      </c>
      <c r="K18" s="5">
        <f t="shared" si="1"/>
        <v>1.05</v>
      </c>
      <c r="L18" s="6"/>
      <c r="M18" s="34">
        <f t="shared" ref="M18:Q23" si="8">M$27*M$25/$K18</f>
        <v>12577.142857142833</v>
      </c>
      <c r="N18" s="8"/>
      <c r="O18" s="7">
        <f t="shared" ref="O18:O23" si="9">M$17*(1+$O$31*(K18/K$17-1))</f>
        <v>12545.699999999977</v>
      </c>
      <c r="P18" s="8"/>
      <c r="Q18" s="7">
        <f t="shared" si="8"/>
        <v>11319.428571428551</v>
      </c>
      <c r="S18" s="9">
        <f t="shared" si="4"/>
        <v>13205.999999999976</v>
      </c>
      <c r="T18" s="9"/>
      <c r="U18" s="10">
        <f t="shared" ref="U18:X23" si="10">$S$17*((1+$V$30*($K18/$K$17-1)-$V$30*(U$8*($O$25/$M$25-1)))+U$25)</f>
        <v>15186.899999999974</v>
      </c>
      <c r="V18" s="10">
        <f t="shared" si="10"/>
        <v>15186.899999999974</v>
      </c>
      <c r="W18" s="10">
        <f t="shared" si="10"/>
        <v>15186.899999999974</v>
      </c>
      <c r="X18" s="10">
        <f t="shared" si="10"/>
        <v>15186.899999999974</v>
      </c>
      <c r="Y18" s="10"/>
      <c r="Z18" s="6"/>
      <c r="AA18" s="6"/>
      <c r="AB18" s="6"/>
      <c r="AC18" s="6"/>
      <c r="AD18" s="6"/>
      <c r="BD18" s="6"/>
      <c r="BE18" s="11">
        <f t="shared" si="6"/>
        <v>6996.1500000000005</v>
      </c>
    </row>
    <row r="19" spans="4:63" x14ac:dyDescent="0.25">
      <c r="D19" s="12">
        <f t="shared" si="7"/>
        <v>5.5125000000000002</v>
      </c>
      <c r="E19" s="12">
        <f t="shared" si="7"/>
        <v>5.5125000000000002</v>
      </c>
      <c r="K19" s="5">
        <f t="shared" si="1"/>
        <v>1.1025</v>
      </c>
      <c r="L19" s="6"/>
      <c r="M19" s="34">
        <f t="shared" si="8"/>
        <v>11978.231292516984</v>
      </c>
      <c r="N19" s="8"/>
      <c r="O19" s="7">
        <f t="shared" si="9"/>
        <v>11852.384999999978</v>
      </c>
      <c r="P19" s="8"/>
      <c r="Q19" s="7">
        <f t="shared" si="8"/>
        <v>10780.408163265285</v>
      </c>
      <c r="S19" s="9">
        <f t="shared" si="4"/>
        <v>13205.999999999976</v>
      </c>
      <c r="T19" s="9"/>
      <c r="U19" s="10">
        <f t="shared" si="10"/>
        <v>17266.844999999972</v>
      </c>
      <c r="V19" s="10">
        <f t="shared" si="10"/>
        <v>17266.844999999972</v>
      </c>
      <c r="W19" s="10">
        <f t="shared" si="10"/>
        <v>17266.844999999972</v>
      </c>
      <c r="X19" s="10">
        <f t="shared" si="10"/>
        <v>17266.844999999972</v>
      </c>
      <c r="Y19" s="10"/>
      <c r="Z19" s="6"/>
      <c r="AA19" s="6"/>
      <c r="AB19" s="6"/>
      <c r="AC19" s="6"/>
      <c r="AD19" s="6"/>
      <c r="BD19" s="6"/>
      <c r="BE19" s="11">
        <f t="shared" si="6"/>
        <v>7345.9575000000004</v>
      </c>
      <c r="BJ19" t="s">
        <v>53</v>
      </c>
      <c r="BK19">
        <f>1*(1-BJ17)</f>
        <v>1</v>
      </c>
    </row>
    <row r="20" spans="4:63" x14ac:dyDescent="0.25">
      <c r="D20" s="12">
        <f t="shared" si="7"/>
        <v>5.7881250000000009</v>
      </c>
      <c r="E20" s="12">
        <f t="shared" si="7"/>
        <v>5.7881250000000009</v>
      </c>
      <c r="K20" s="5">
        <f t="shared" si="1"/>
        <v>1.1576250000000001</v>
      </c>
      <c r="L20" s="6"/>
      <c r="M20" s="34">
        <f t="shared" si="8"/>
        <v>11407.839326206651</v>
      </c>
      <c r="N20" s="8"/>
      <c r="O20" s="7">
        <f t="shared" si="9"/>
        <v>11124.404249999978</v>
      </c>
      <c r="P20" s="8"/>
      <c r="Q20" s="7">
        <f t="shared" si="8"/>
        <v>10267.055393585986</v>
      </c>
      <c r="S20" s="9">
        <f t="shared" si="4"/>
        <v>13205.999999999976</v>
      </c>
      <c r="T20" s="9"/>
      <c r="U20" s="10">
        <f t="shared" si="10"/>
        <v>19450.787249999968</v>
      </c>
      <c r="V20" s="10">
        <f t="shared" si="10"/>
        <v>19450.787249999968</v>
      </c>
      <c r="W20" s="10">
        <f t="shared" si="10"/>
        <v>19450.787249999968</v>
      </c>
      <c r="X20" s="10">
        <f t="shared" si="10"/>
        <v>19450.787249999968</v>
      </c>
      <c r="Y20" s="10"/>
      <c r="Z20" s="6"/>
      <c r="AA20" s="6"/>
      <c r="AB20" s="6"/>
      <c r="AC20" s="6"/>
      <c r="AD20" s="6"/>
      <c r="BD20" s="6"/>
      <c r="BE20" s="11">
        <f t="shared" si="6"/>
        <v>7713.2553750000015</v>
      </c>
      <c r="BJ20" t="s">
        <v>5</v>
      </c>
    </row>
    <row r="21" spans="4:63" x14ac:dyDescent="0.25">
      <c r="D21" s="12">
        <f t="shared" si="7"/>
        <v>6.0775312500000007</v>
      </c>
      <c r="E21" s="12">
        <f t="shared" si="7"/>
        <v>6.0775312500000007</v>
      </c>
      <c r="K21" s="5">
        <f t="shared" si="1"/>
        <v>1.2155062500000002</v>
      </c>
      <c r="L21" s="6"/>
      <c r="M21" s="34">
        <f t="shared" si="8"/>
        <v>10864.608882101573</v>
      </c>
      <c r="N21" s="8"/>
      <c r="O21" s="7">
        <f t="shared" si="9"/>
        <v>10360.024462499978</v>
      </c>
      <c r="P21" s="8"/>
      <c r="Q21" s="7">
        <f t="shared" si="8"/>
        <v>9778.1479938914144</v>
      </c>
      <c r="S21" s="9">
        <f t="shared" si="4"/>
        <v>13205.999999999976</v>
      </c>
      <c r="T21" s="9"/>
      <c r="U21" s="10">
        <f t="shared" si="10"/>
        <v>21743.92661249997</v>
      </c>
      <c r="V21" s="10">
        <f t="shared" si="10"/>
        <v>21743.92661249997</v>
      </c>
      <c r="W21" s="10">
        <f t="shared" si="10"/>
        <v>21743.92661249997</v>
      </c>
      <c r="X21" s="10">
        <f t="shared" si="10"/>
        <v>21743.92661249997</v>
      </c>
      <c r="Y21" s="10"/>
      <c r="Z21" s="6"/>
      <c r="AA21" s="6"/>
      <c r="AB21" s="6"/>
      <c r="AC21" s="6"/>
      <c r="AD21" s="6"/>
      <c r="BD21" s="6"/>
      <c r="BE21" s="11">
        <f t="shared" si="6"/>
        <v>8098.9181437500019</v>
      </c>
      <c r="BJ21" t="s">
        <v>11</v>
      </c>
      <c r="BK21" t="s">
        <v>12</v>
      </c>
    </row>
    <row r="22" spans="4:63" x14ac:dyDescent="0.25">
      <c r="D22" s="12">
        <f t="shared" si="7"/>
        <v>6.3814078125000009</v>
      </c>
      <c r="E22" s="12">
        <f t="shared" si="7"/>
        <v>6.3814078125000009</v>
      </c>
      <c r="K22" s="5">
        <f t="shared" si="1"/>
        <v>1.2762815625000001</v>
      </c>
      <c r="L22" s="6"/>
      <c r="M22" s="34">
        <f t="shared" si="8"/>
        <v>10347.246554382451</v>
      </c>
      <c r="N22" s="8"/>
      <c r="O22" s="7">
        <f t="shared" si="9"/>
        <v>9557.4256856249813</v>
      </c>
      <c r="P22" s="8"/>
      <c r="Q22" s="7">
        <f t="shared" si="8"/>
        <v>9312.5218989442037</v>
      </c>
      <c r="S22" s="9">
        <f t="shared" si="4"/>
        <v>13205.999999999976</v>
      </c>
      <c r="T22" s="9"/>
      <c r="U22" s="10">
        <f t="shared" si="10"/>
        <v>24151.722943124962</v>
      </c>
      <c r="V22" s="10">
        <f t="shared" si="10"/>
        <v>24151.722943124962</v>
      </c>
      <c r="W22" s="10">
        <f t="shared" si="10"/>
        <v>24151.722943124962</v>
      </c>
      <c r="X22" s="10">
        <f t="shared" si="10"/>
        <v>24151.722943124962</v>
      </c>
      <c r="Y22" s="10"/>
      <c r="Z22" s="6"/>
      <c r="AA22" s="6"/>
      <c r="AB22" s="6"/>
      <c r="AC22" s="6"/>
      <c r="AD22" s="6"/>
      <c r="BD22" s="6"/>
      <c r="BE22" s="11">
        <f t="shared" si="6"/>
        <v>8503.8640509375018</v>
      </c>
      <c r="BJ22">
        <v>0</v>
      </c>
      <c r="BK22">
        <f>BK19</f>
        <v>1</v>
      </c>
    </row>
    <row r="23" spans="4:63" x14ac:dyDescent="0.25">
      <c r="D23" s="15">
        <f t="shared" si="7"/>
        <v>6.7004782031250016</v>
      </c>
      <c r="E23" s="15">
        <f t="shared" si="7"/>
        <v>6.7004782031250016</v>
      </c>
      <c r="K23" s="5">
        <f t="shared" si="1"/>
        <v>1.3400956406250004</v>
      </c>
      <c r="L23" s="6"/>
      <c r="M23" s="34">
        <f t="shared" si="8"/>
        <v>9854.5205279832844</v>
      </c>
      <c r="N23" s="8"/>
      <c r="O23" s="7">
        <f t="shared" si="9"/>
        <v>8714.6969699062283</v>
      </c>
      <c r="P23" s="8"/>
      <c r="Q23" s="7">
        <f t="shared" si="8"/>
        <v>8869.0684751849549</v>
      </c>
      <c r="S23" s="9">
        <f t="shared" si="4"/>
        <v>13205.999999999976</v>
      </c>
      <c r="T23" s="9"/>
      <c r="U23" s="10">
        <f t="shared" si="10"/>
        <v>26679.90909028122</v>
      </c>
      <c r="V23" s="10">
        <f t="shared" si="10"/>
        <v>26679.90909028122</v>
      </c>
      <c r="W23" s="10" t="s">
        <v>54</v>
      </c>
      <c r="X23" s="10">
        <f t="shared" si="10"/>
        <v>26679.90909028122</v>
      </c>
      <c r="Y23" s="10"/>
      <c r="Z23" s="6"/>
      <c r="AA23" s="6"/>
      <c r="AB23" s="6"/>
      <c r="AC23" s="6"/>
      <c r="BD23" s="6"/>
      <c r="BE23" s="11">
        <f t="shared" si="6"/>
        <v>8929.0572534843777</v>
      </c>
      <c r="BJ23" s="13">
        <f>BJ13</f>
        <v>13205.999999999976</v>
      </c>
      <c r="BK23">
        <f>BK19</f>
        <v>1</v>
      </c>
    </row>
    <row r="24" spans="4:63" x14ac:dyDescent="0.25">
      <c r="I24" s="16">
        <f>D23*1.05</f>
        <v>7.0355021132812521</v>
      </c>
      <c r="J24" s="16">
        <f>E23*1.05</f>
        <v>7.0355021132812521</v>
      </c>
      <c r="K24" s="17">
        <f>(I24*$I$41+J24*$J$41)/($D$17*$I$41+$E$17*$J$41)</f>
        <v>1.4071004226562505</v>
      </c>
      <c r="L24" s="18"/>
      <c r="M24" s="19"/>
      <c r="N24" s="18"/>
      <c r="O24" s="19"/>
      <c r="P24" s="18"/>
      <c r="Q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" t="s">
        <v>4</v>
      </c>
      <c r="AE24" s="2"/>
      <c r="AF24" s="2" t="s">
        <v>5</v>
      </c>
      <c r="AG24" s="2"/>
      <c r="AH24" s="2" t="s">
        <v>13</v>
      </c>
      <c r="BD24" s="18"/>
      <c r="BE24" s="16">
        <f>K24*O24/$M$27</f>
        <v>0</v>
      </c>
    </row>
    <row r="25" spans="4:63" ht="17.25" x14ac:dyDescent="0.25">
      <c r="L25" s="2" t="s">
        <v>14</v>
      </c>
      <c r="M25" s="20">
        <v>6663</v>
      </c>
      <c r="O25" s="20">
        <f>M25*(1+O26)</f>
        <v>6663</v>
      </c>
      <c r="Q25" s="20">
        <f>M25*0.9</f>
        <v>5996.7</v>
      </c>
      <c r="S25" t="s">
        <v>41</v>
      </c>
      <c r="U25" s="27">
        <v>0</v>
      </c>
      <c r="V25" s="27">
        <f>'Short Run Supply Shock'!K42</f>
        <v>0</v>
      </c>
      <c r="W25" s="27">
        <v>0</v>
      </c>
      <c r="X25" s="27">
        <v>0</v>
      </c>
      <c r="AC25" s="2" t="s">
        <v>14</v>
      </c>
      <c r="AD25">
        <f>M25</f>
        <v>6663</v>
      </c>
      <c r="AF25">
        <f>O25</f>
        <v>6663</v>
      </c>
      <c r="AH25">
        <f>Q25</f>
        <v>5996.7</v>
      </c>
    </row>
    <row r="26" spans="4:63" ht="17.25" x14ac:dyDescent="0.25">
      <c r="O26" s="28">
        <v>0</v>
      </c>
      <c r="AC26" s="2" t="s">
        <v>15</v>
      </c>
      <c r="AF26" s="21">
        <f>AF25/$AD25-1</f>
        <v>0</v>
      </c>
      <c r="AH26" s="21">
        <f>AH25/$AD25-1</f>
        <v>-9.9999999999999978E-2</v>
      </c>
      <c r="BG26" t="s">
        <v>47</v>
      </c>
    </row>
    <row r="27" spans="4:63" ht="17.25" x14ac:dyDescent="0.25">
      <c r="L27" s="2" t="s">
        <v>16</v>
      </c>
      <c r="M27">
        <f>1.981990094552*(1+M29)</f>
        <v>1.9819900945519999</v>
      </c>
      <c r="O27">
        <f>M27</f>
        <v>1.9819900945519999</v>
      </c>
      <c r="Q27">
        <f>M27</f>
        <v>1.9819900945519999</v>
      </c>
      <c r="BG27" t="s">
        <v>11</v>
      </c>
      <c r="BH27" t="s">
        <v>12</v>
      </c>
    </row>
    <row r="28" spans="4:63" x14ac:dyDescent="0.25">
      <c r="AA28" s="6"/>
      <c r="BG28" s="13">
        <f>BG12</f>
        <v>13205.999999999976</v>
      </c>
      <c r="BH28">
        <f>1</f>
        <v>1</v>
      </c>
    </row>
    <row r="29" spans="4:63" ht="17.25" x14ac:dyDescent="0.25">
      <c r="M29" s="30">
        <v>0</v>
      </c>
      <c r="T29" s="22"/>
      <c r="U29" s="23" t="s">
        <v>17</v>
      </c>
      <c r="V29" s="22">
        <v>13206</v>
      </c>
      <c r="AA29" s="18"/>
      <c r="AB29" s="6"/>
      <c r="AC29" s="24" t="s">
        <v>18</v>
      </c>
      <c r="AD29" s="2" t="s">
        <v>19</v>
      </c>
      <c r="AE29" s="25">
        <f>U8</f>
        <v>0</v>
      </c>
      <c r="AF29" s="25">
        <f>V8</f>
        <v>0</v>
      </c>
      <c r="AG29" s="25">
        <f>W8</f>
        <v>0</v>
      </c>
      <c r="AH29" s="25">
        <f>X8</f>
        <v>0</v>
      </c>
      <c r="BG29" s="13">
        <f>BG28</f>
        <v>13205.999999999976</v>
      </c>
      <c r="BH29">
        <f>BH28</f>
        <v>1</v>
      </c>
    </row>
    <row r="30" spans="4:63" ht="18.75" x14ac:dyDescent="0.35">
      <c r="T30" s="22"/>
      <c r="U30" s="22" t="s">
        <v>20</v>
      </c>
      <c r="V30" s="22">
        <f>'Back end money shock'!V30</f>
        <v>3</v>
      </c>
      <c r="AB30" s="18"/>
      <c r="AC30" s="2" t="s">
        <v>21</v>
      </c>
      <c r="AD30" s="12">
        <f>AD25*M27/$S17</f>
        <v>1</v>
      </c>
      <c r="AE30" s="3">
        <f>$AD30*(   (((1+AE$29*$V$30)/(1+$V$30))*$AF$26)-V$25/(1+$V$30)+1)</f>
        <v>1</v>
      </c>
      <c r="AF30" s="3">
        <f>$AD30*(   (((1+AF$29*$V$30)/(1+$V$30))*$AF$26)-W$25/(1+$V$30)+1)</f>
        <v>1</v>
      </c>
      <c r="AG30" s="3">
        <f>$AD30*(   (((1+AG$29*$V$30)/(1+$V$30))*$AF$26)+1)</f>
        <v>1</v>
      </c>
      <c r="AH30" s="3">
        <f>$AD30*(   (((1+AH$29*$V$30)/(1+$V$30))*$AF$26)+1)</f>
        <v>1</v>
      </c>
    </row>
    <row r="31" spans="4:63" ht="17.25" x14ac:dyDescent="0.25">
      <c r="K31" t="s">
        <v>56</v>
      </c>
      <c r="O31">
        <v>-1</v>
      </c>
      <c r="AC31" s="2" t="s">
        <v>22</v>
      </c>
      <c r="AE31" s="21">
        <f>AE30/$AD30-1</f>
        <v>0</v>
      </c>
      <c r="AF31" s="21">
        <f>AF30/$AD30-1</f>
        <v>0</v>
      </c>
      <c r="AG31" s="21">
        <f>AG30/$AD30-1</f>
        <v>0</v>
      </c>
      <c r="AH31" s="21">
        <f>AH30/$AD30-1</f>
        <v>0</v>
      </c>
    </row>
    <row r="32" spans="4:63" ht="17.25" x14ac:dyDescent="0.25">
      <c r="AC32" s="2" t="s">
        <v>23</v>
      </c>
      <c r="AD32" s="13">
        <f>S16</f>
        <v>13205.999999999976</v>
      </c>
      <c r="AE32">
        <f>$AD32*(1+$V$30*(AE31-AE29*$AF$26)+V25)</f>
        <v>13205.999999999976</v>
      </c>
      <c r="AF32">
        <f>$AD32*(1+$V$30*(AF31-AF29*$AF$26)+W25)</f>
        <v>13205.999999999976</v>
      </c>
      <c r="AG32">
        <f>$AD32*(1+$V$30*(AG31-AG29*$AF$26))</f>
        <v>13205.999999999976</v>
      </c>
      <c r="AH32">
        <f>$AD32*(1+$V$30*(AH31-AH29*$AF$26))</f>
        <v>13205.999999999976</v>
      </c>
    </row>
    <row r="33" spans="6:34" x14ac:dyDescent="0.25">
      <c r="AC33" s="2" t="s">
        <v>24</v>
      </c>
      <c r="AD33" s="21">
        <f>AD32/$AD32-1</f>
        <v>0</v>
      </c>
      <c r="AE33" s="21">
        <f>AE32/$AD32-1</f>
        <v>0</v>
      </c>
      <c r="AF33" s="21">
        <f>AF32/$AD32-1</f>
        <v>0</v>
      </c>
      <c r="AG33" s="21">
        <f>AG32/$AD32-1</f>
        <v>0</v>
      </c>
      <c r="AH33" s="21">
        <f>AH32/$AD32-1</f>
        <v>0</v>
      </c>
    </row>
    <row r="35" spans="6:34" x14ac:dyDescent="0.25">
      <c r="AE35">
        <f>$AD30*((((1+$V$30*AE29)/(1+$V$30))*($AF$26))+1)</f>
        <v>1</v>
      </c>
      <c r="AF35">
        <f>$AD30*((((1+$V$30*AF29)/(1+$V$30))*($AF$26))+1)</f>
        <v>1</v>
      </c>
      <c r="AG35">
        <f>$AD30*((((1+$V$30*AG29)/(1+$V$30))*($AF$26))+1)</f>
        <v>1</v>
      </c>
      <c r="AH35">
        <f>$AD30*((((1+$V$30*AH29)/(1+$V$30))*($AF$26))+1)</f>
        <v>1</v>
      </c>
    </row>
    <row r="39" spans="6:34" x14ac:dyDescent="0.25">
      <c r="AC39" t="s">
        <v>25</v>
      </c>
    </row>
    <row r="40" spans="6:34" x14ac:dyDescent="0.25">
      <c r="AC40" t="s">
        <v>11</v>
      </c>
      <c r="AD40" t="s">
        <v>12</v>
      </c>
    </row>
    <row r="41" spans="6:34" x14ac:dyDescent="0.25">
      <c r="F41" t="s">
        <v>26</v>
      </c>
      <c r="I41">
        <v>0.5</v>
      </c>
      <c r="J41">
        <v>0.5</v>
      </c>
      <c r="AC41">
        <v>0</v>
      </c>
      <c r="AD41" s="3">
        <f>K17</f>
        <v>1</v>
      </c>
    </row>
    <row r="42" spans="6:34" x14ac:dyDescent="0.25">
      <c r="Q42" t="s">
        <v>27</v>
      </c>
      <c r="Z42">
        <f>M27*M25/S17</f>
        <v>1</v>
      </c>
      <c r="AC42" s="13">
        <f>M17</f>
        <v>13205.999999999976</v>
      </c>
      <c r="AD42" s="3">
        <f>AD41</f>
        <v>1</v>
      </c>
    </row>
    <row r="43" spans="6:34" ht="17.25" x14ac:dyDescent="0.25">
      <c r="J43" t="s">
        <v>28</v>
      </c>
      <c r="N43" t="s">
        <v>16</v>
      </c>
    </row>
    <row r="44" spans="6:34" ht="17.25" x14ac:dyDescent="0.25">
      <c r="J44" t="s">
        <v>29</v>
      </c>
      <c r="N44" t="s">
        <v>14</v>
      </c>
      <c r="AC44" s="26" t="s">
        <v>18</v>
      </c>
      <c r="AD44" s="3">
        <f>AE29</f>
        <v>0</v>
      </c>
    </row>
    <row r="45" spans="6:34" x14ac:dyDescent="0.25">
      <c r="AC45" s="2" t="s">
        <v>30</v>
      </c>
      <c r="AE45" t="s">
        <v>31</v>
      </c>
    </row>
    <row r="46" spans="6:34" x14ac:dyDescent="0.25">
      <c r="AC46" s="2" t="s">
        <v>11</v>
      </c>
      <c r="AD46" t="s">
        <v>12</v>
      </c>
      <c r="AE46" t="s">
        <v>11</v>
      </c>
      <c r="AF46" t="s">
        <v>12</v>
      </c>
    </row>
    <row r="47" spans="6:34" x14ac:dyDescent="0.25">
      <c r="AC47">
        <v>0</v>
      </c>
      <c r="AD47" s="3">
        <f>AE30</f>
        <v>1</v>
      </c>
      <c r="AE47">
        <f>AE32</f>
        <v>13205.999999999976</v>
      </c>
      <c r="AF47">
        <v>0</v>
      </c>
    </row>
    <row r="48" spans="6:34" x14ac:dyDescent="0.25">
      <c r="AC48">
        <f>AE32</f>
        <v>13205.999999999976</v>
      </c>
      <c r="AD48" s="3">
        <f>AE30</f>
        <v>1</v>
      </c>
      <c r="AE48">
        <f>AE32</f>
        <v>13205.999999999976</v>
      </c>
      <c r="AF48" s="3">
        <f>AE30</f>
        <v>1</v>
      </c>
    </row>
    <row r="50" spans="29:32" x14ac:dyDescent="0.25">
      <c r="AC50" s="26" t="s">
        <v>18</v>
      </c>
      <c r="AD50" s="3">
        <f>AF29</f>
        <v>0</v>
      </c>
    </row>
    <row r="51" spans="29:32" x14ac:dyDescent="0.25">
      <c r="AC51" s="2" t="s">
        <v>32</v>
      </c>
      <c r="AE51" t="s">
        <v>33</v>
      </c>
    </row>
    <row r="52" spans="29:32" x14ac:dyDescent="0.25">
      <c r="AC52" s="2" t="s">
        <v>11</v>
      </c>
      <c r="AD52" t="s">
        <v>12</v>
      </c>
      <c r="AE52" t="s">
        <v>11</v>
      </c>
      <c r="AF52" t="s">
        <v>12</v>
      </c>
    </row>
    <row r="53" spans="29:32" x14ac:dyDescent="0.25">
      <c r="AC53">
        <v>0</v>
      </c>
      <c r="AD53" s="3">
        <f>AF30</f>
        <v>1</v>
      </c>
      <c r="AE53">
        <f>AF32</f>
        <v>13205.999999999976</v>
      </c>
      <c r="AF53">
        <v>0</v>
      </c>
    </row>
    <row r="54" spans="29:32" x14ac:dyDescent="0.25">
      <c r="AC54">
        <f>AF32</f>
        <v>13205.999999999976</v>
      </c>
      <c r="AD54" s="3">
        <f>AF30</f>
        <v>1</v>
      </c>
      <c r="AE54">
        <f>AF32</f>
        <v>13205.999999999976</v>
      </c>
      <c r="AF54" s="3">
        <f>AD54</f>
        <v>1</v>
      </c>
    </row>
    <row r="56" spans="29:32" x14ac:dyDescent="0.25">
      <c r="AC56" s="26" t="s">
        <v>18</v>
      </c>
      <c r="AD56" s="3">
        <f>AG29</f>
        <v>0</v>
      </c>
    </row>
    <row r="57" spans="29:32" x14ac:dyDescent="0.25">
      <c r="AC57" s="2" t="s">
        <v>34</v>
      </c>
      <c r="AE57" t="s">
        <v>35</v>
      </c>
    </row>
    <row r="58" spans="29:32" x14ac:dyDescent="0.25">
      <c r="AC58" s="2" t="s">
        <v>11</v>
      </c>
      <c r="AD58" t="s">
        <v>12</v>
      </c>
      <c r="AE58" t="s">
        <v>11</v>
      </c>
      <c r="AF58" t="s">
        <v>12</v>
      </c>
    </row>
    <row r="59" spans="29:32" x14ac:dyDescent="0.25">
      <c r="AC59">
        <v>0</v>
      </c>
      <c r="AD59" s="3">
        <f>AG30</f>
        <v>1</v>
      </c>
      <c r="AE59">
        <f>AC60</f>
        <v>13205.999999999976</v>
      </c>
      <c r="AF59">
        <v>0</v>
      </c>
    </row>
    <row r="60" spans="29:32" x14ac:dyDescent="0.25">
      <c r="AC60">
        <f>AG32</f>
        <v>13205.999999999976</v>
      </c>
      <c r="AD60" s="3">
        <f>AD59</f>
        <v>1</v>
      </c>
      <c r="AE60">
        <f>AE59</f>
        <v>13205.999999999976</v>
      </c>
      <c r="AF60" s="3">
        <f>AD60</f>
        <v>1</v>
      </c>
    </row>
    <row r="62" spans="29:32" x14ac:dyDescent="0.25">
      <c r="AC62" s="26" t="s">
        <v>18</v>
      </c>
      <c r="AD62" s="3">
        <f>AH29</f>
        <v>0</v>
      </c>
    </row>
    <row r="63" spans="29:32" x14ac:dyDescent="0.25">
      <c r="AC63" s="2" t="s">
        <v>36</v>
      </c>
      <c r="AE63" t="s">
        <v>37</v>
      </c>
    </row>
    <row r="64" spans="29:32" x14ac:dyDescent="0.25">
      <c r="AC64" s="2" t="s">
        <v>11</v>
      </c>
      <c r="AD64" t="s">
        <v>12</v>
      </c>
      <c r="AE64" t="s">
        <v>11</v>
      </c>
      <c r="AF64" t="s">
        <v>12</v>
      </c>
    </row>
    <row r="65" spans="29:32" x14ac:dyDescent="0.25">
      <c r="AC65">
        <v>0</v>
      </c>
      <c r="AD65" s="3">
        <f>AH30</f>
        <v>1</v>
      </c>
      <c r="AE65">
        <f>AC66</f>
        <v>13205.999999999976</v>
      </c>
      <c r="AF65">
        <v>0</v>
      </c>
    </row>
    <row r="66" spans="29:32" x14ac:dyDescent="0.25">
      <c r="AC66">
        <f>AH32</f>
        <v>13205.999999999976</v>
      </c>
      <c r="AD66" s="3">
        <f>AH30</f>
        <v>1</v>
      </c>
      <c r="AE66">
        <f>AC66</f>
        <v>13205.999999999976</v>
      </c>
      <c r="AF66" s="3">
        <f>AD66</f>
        <v>1</v>
      </c>
    </row>
    <row r="72" spans="29:32" x14ac:dyDescent="0.25">
      <c r="AC72" t="s">
        <v>38</v>
      </c>
    </row>
    <row r="73" spans="29:32" x14ac:dyDescent="0.25">
      <c r="AC73" t="s">
        <v>11</v>
      </c>
      <c r="AD73" t="s">
        <v>12</v>
      </c>
    </row>
    <row r="74" spans="29:32" x14ac:dyDescent="0.25">
      <c r="AC74">
        <v>0</v>
      </c>
      <c r="AD74" s="12">
        <f>AD30</f>
        <v>1</v>
      </c>
    </row>
    <row r="75" spans="29:32" x14ac:dyDescent="0.25">
      <c r="AC75" s="13">
        <f>S17</f>
        <v>13205.999999999976</v>
      </c>
      <c r="AD75" s="12">
        <f>AD74</f>
        <v>1</v>
      </c>
    </row>
    <row r="77" spans="29:32" x14ac:dyDescent="0.25">
      <c r="AC77" t="s">
        <v>39</v>
      </c>
    </row>
    <row r="78" spans="29:32" x14ac:dyDescent="0.25">
      <c r="AC78" t="s">
        <v>11</v>
      </c>
      <c r="AD78" t="s">
        <v>12</v>
      </c>
    </row>
    <row r="79" spans="29:32" x14ac:dyDescent="0.25">
      <c r="AC79">
        <f>AC74</f>
        <v>0</v>
      </c>
      <c r="AD79" s="12">
        <f>AF30</f>
        <v>1</v>
      </c>
    </row>
    <row r="80" spans="29:32" x14ac:dyDescent="0.25">
      <c r="AC80">
        <f>AC75</f>
        <v>13205.999999999976</v>
      </c>
      <c r="AD80" s="12">
        <f>AF30</f>
        <v>1</v>
      </c>
    </row>
    <row r="82" spans="29:30" x14ac:dyDescent="0.25">
      <c r="AC82" t="s">
        <v>40</v>
      </c>
    </row>
    <row r="83" spans="29:30" x14ac:dyDescent="0.25">
      <c r="AC83" t="s">
        <v>11</v>
      </c>
      <c r="AD83" t="s">
        <v>12</v>
      </c>
    </row>
    <row r="84" spans="29:30" x14ac:dyDescent="0.25">
      <c r="AC84">
        <f>AC79</f>
        <v>0</v>
      </c>
      <c r="AD84" s="12">
        <f>AG30</f>
        <v>1</v>
      </c>
    </row>
    <row r="85" spans="29:30" x14ac:dyDescent="0.25">
      <c r="AC85">
        <f>AC80</f>
        <v>13205.999999999976</v>
      </c>
      <c r="AD85" s="12">
        <f>AG30</f>
        <v>1</v>
      </c>
    </row>
  </sheetData>
  <sheetProtection algorithmName="SHA-512" hashValue="r920h8EsZypMlN3zpBSmI1AWd1xBUZiv8mlmH9o7VgUcOMrkXzNfllhHuSVZK84a3Um/jkpqcwZpulD6OQSGRg==" saltValue="CPsVQrA1nQoV0aVFP3ekbA==" spinCount="100000" sheet="1" objects="1" scenarios="1"/>
  <pageMargins left="0.7" right="0.7" top="0.75" bottom="0.75" header="0.3" footer="0.3"/>
  <pageSetup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DSMT4" shapeId="5121" r:id="rId4">
          <objectPr defaultSize="0" autoPict="0" r:id="rId5">
            <anchor moveWithCells="1">
              <from>
                <xdr:col>9</xdr:col>
                <xdr:colOff>66675</xdr:colOff>
                <xdr:row>45</xdr:row>
                <xdr:rowOff>85725</xdr:rowOff>
              </from>
              <to>
                <xdr:col>14</xdr:col>
                <xdr:colOff>304800</xdr:colOff>
                <xdr:row>49</xdr:row>
                <xdr:rowOff>142875</xdr:rowOff>
              </to>
            </anchor>
          </objectPr>
        </oleObject>
      </mc:Choice>
      <mc:Fallback>
        <oleObject progId="Equation.DSMT4" shapeId="5121" r:id="rId4"/>
      </mc:Fallback>
    </mc:AlternateContent>
    <mc:AlternateContent xmlns:mc="http://schemas.openxmlformats.org/markup-compatibility/2006">
      <mc:Choice Requires="x14">
        <oleObject progId="Equation.DSMT4" shapeId="5122" r:id="rId6">
          <objectPr defaultSize="0" r:id="rId7">
            <anchor moveWithCells="1">
              <from>
                <xdr:col>9</xdr:col>
                <xdr:colOff>161925</xdr:colOff>
                <xdr:row>39</xdr:row>
                <xdr:rowOff>95250</xdr:rowOff>
              </from>
              <to>
                <xdr:col>16</xdr:col>
                <xdr:colOff>247650</xdr:colOff>
                <xdr:row>44</xdr:row>
                <xdr:rowOff>85725</xdr:rowOff>
              </to>
            </anchor>
          </objectPr>
        </oleObject>
      </mc:Choice>
      <mc:Fallback>
        <oleObject progId="Equation.DSMT4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3:K29"/>
  <sheetViews>
    <sheetView showGridLines="0" topLeftCell="A5" workbookViewId="0">
      <selection activeCell="K30" sqref="K30"/>
    </sheetView>
  </sheetViews>
  <sheetFormatPr defaultRowHeight="15" x14ac:dyDescent="0.25"/>
  <sheetData>
    <row r="13" spans="5:9" x14ac:dyDescent="0.25">
      <c r="E13" s="6"/>
      <c r="F13" s="6"/>
      <c r="G13" s="6"/>
      <c r="H13" s="6"/>
      <c r="I13" s="6"/>
    </row>
    <row r="14" spans="5:9" x14ac:dyDescent="0.25">
      <c r="E14" s="6"/>
      <c r="F14" s="6"/>
      <c r="G14" s="6"/>
      <c r="H14" s="6"/>
      <c r="I14" s="6"/>
    </row>
    <row r="15" spans="5:9" x14ac:dyDescent="0.25">
      <c r="E15" s="6"/>
      <c r="F15" s="6"/>
      <c r="G15" s="6"/>
      <c r="H15" s="6"/>
      <c r="I15" s="6"/>
    </row>
    <row r="16" spans="5:9" x14ac:dyDescent="0.25">
      <c r="E16" s="6"/>
      <c r="F16" s="6"/>
      <c r="G16" s="6"/>
      <c r="H16" s="6"/>
      <c r="I16" s="6"/>
    </row>
    <row r="17" spans="5:11" x14ac:dyDescent="0.25">
      <c r="E17" s="6"/>
      <c r="F17" s="6"/>
      <c r="G17" s="6"/>
      <c r="H17" s="6"/>
      <c r="I17" s="6"/>
    </row>
    <row r="18" spans="5:11" x14ac:dyDescent="0.25">
      <c r="E18" s="6"/>
      <c r="F18" s="6"/>
      <c r="G18" s="6"/>
      <c r="H18" s="6"/>
      <c r="I18" s="6"/>
    </row>
    <row r="19" spans="5:11" x14ac:dyDescent="0.25">
      <c r="E19" s="6"/>
      <c r="F19" s="6"/>
      <c r="G19" s="6"/>
      <c r="H19" s="6"/>
      <c r="I19" s="6"/>
    </row>
    <row r="20" spans="5:11" x14ac:dyDescent="0.25">
      <c r="E20" s="6"/>
      <c r="F20" s="6"/>
      <c r="G20" s="6"/>
      <c r="H20" s="6"/>
      <c r="I20" s="6"/>
    </row>
    <row r="21" spans="5:11" x14ac:dyDescent="0.25">
      <c r="E21" s="6"/>
      <c r="F21" s="6"/>
      <c r="G21" s="6"/>
      <c r="H21" s="6"/>
      <c r="I21" s="6"/>
    </row>
    <row r="22" spans="5:11" x14ac:dyDescent="0.25">
      <c r="E22" s="6"/>
      <c r="F22" s="6"/>
      <c r="G22" s="6"/>
      <c r="H22" s="6"/>
      <c r="I22" s="6"/>
    </row>
    <row r="23" spans="5:11" x14ac:dyDescent="0.25">
      <c r="E23" s="6"/>
      <c r="F23" s="6"/>
      <c r="G23" s="6"/>
      <c r="H23" s="6"/>
      <c r="I23" s="6"/>
    </row>
    <row r="24" spans="5:11" x14ac:dyDescent="0.25">
      <c r="E24" s="6"/>
      <c r="F24" s="6"/>
      <c r="G24" s="6"/>
      <c r="H24" s="6"/>
      <c r="I24" s="6"/>
    </row>
    <row r="25" spans="5:11" x14ac:dyDescent="0.25">
      <c r="E25" s="6"/>
      <c r="F25" s="6"/>
      <c r="G25" s="6"/>
      <c r="H25" s="6"/>
      <c r="I25" s="6"/>
    </row>
    <row r="26" spans="5:11" x14ac:dyDescent="0.25">
      <c r="E26" s="6"/>
      <c r="F26" s="6"/>
      <c r="G26" s="6"/>
      <c r="H26" s="6"/>
    </row>
    <row r="28" spans="5:11" x14ac:dyDescent="0.25">
      <c r="G28" t="s">
        <v>50</v>
      </c>
      <c r="J28" t="s">
        <v>47</v>
      </c>
      <c r="K28" t="s">
        <v>5</v>
      </c>
    </row>
    <row r="29" spans="5:11" x14ac:dyDescent="0.25">
      <c r="J29" t="s">
        <v>51</v>
      </c>
      <c r="K29" s="30">
        <v>0</v>
      </c>
    </row>
  </sheetData>
  <protectedRanges>
    <protectedRange sqref="K29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4:BH85"/>
  <sheetViews>
    <sheetView showGridLines="0" zoomScale="20" zoomScaleNormal="20" workbookViewId="0">
      <selection activeCell="V31" sqref="V31"/>
    </sheetView>
  </sheetViews>
  <sheetFormatPr defaultRowHeight="15" x14ac:dyDescent="0.25"/>
  <cols>
    <col min="9" max="9" width="8.28515625" customWidth="1"/>
    <col min="10" max="10" width="8.42578125" customWidth="1"/>
    <col min="11" max="11" width="9.5703125" customWidth="1"/>
    <col min="12" max="12" width="7.140625" customWidth="1"/>
    <col min="13" max="13" width="7.42578125" customWidth="1"/>
    <col min="14" max="14" width="2.140625" customWidth="1"/>
    <col min="15" max="15" width="7.5703125" customWidth="1"/>
    <col min="16" max="16" width="2.28515625" customWidth="1"/>
    <col min="17" max="17" width="7.7109375" customWidth="1"/>
    <col min="18" max="18" width="4.140625" customWidth="1"/>
    <col min="19" max="19" width="8.7109375" customWidth="1"/>
    <col min="20" max="20" width="3.140625" customWidth="1"/>
    <col min="21" max="25" width="8.7109375" customWidth="1"/>
    <col min="29" max="35" width="7.7109375" customWidth="1"/>
    <col min="37" max="37" width="4.140625" customWidth="1"/>
  </cols>
  <sheetData>
    <row r="4" spans="4:60" x14ac:dyDescent="0.25">
      <c r="S4" s="1" t="s">
        <v>0</v>
      </c>
      <c r="T4" s="1"/>
    </row>
    <row r="5" spans="4:60" x14ac:dyDescent="0.25">
      <c r="P5" s="2"/>
      <c r="Q5" s="2"/>
      <c r="U5" s="1"/>
      <c r="V5" s="1"/>
      <c r="W5" s="1"/>
      <c r="X5" s="1"/>
      <c r="Y5" s="1"/>
    </row>
    <row r="6" spans="4:60" ht="17.25" x14ac:dyDescent="0.25">
      <c r="D6" s="2" t="s">
        <v>1</v>
      </c>
      <c r="E6" s="2" t="s">
        <v>2</v>
      </c>
      <c r="K6" s="2" t="s">
        <v>3</v>
      </c>
      <c r="M6" s="2" t="s">
        <v>48</v>
      </c>
      <c r="N6" s="2"/>
      <c r="O6" s="2" t="s">
        <v>49</v>
      </c>
      <c r="BE6" t="s">
        <v>6</v>
      </c>
    </row>
    <row r="7" spans="4:60" x14ac:dyDescent="0.25">
      <c r="D7" s="2" t="s">
        <v>7</v>
      </c>
      <c r="E7" s="2" t="s">
        <v>8</v>
      </c>
      <c r="K7" s="2" t="s">
        <v>9</v>
      </c>
    </row>
    <row r="8" spans="4:60" x14ac:dyDescent="0.25">
      <c r="U8" s="3">
        <v>0</v>
      </c>
      <c r="V8" s="3">
        <f>IF($O$26=0,0,0.33)</f>
        <v>0</v>
      </c>
      <c r="W8" s="3">
        <f>IF($O$26=0,0,0.66)</f>
        <v>0</v>
      </c>
      <c r="X8" s="3">
        <f>IF($O$26=0,0,1)</f>
        <v>0</v>
      </c>
      <c r="Y8" s="3"/>
    </row>
    <row r="9" spans="4:60" x14ac:dyDescent="0.25">
      <c r="U9" t="s">
        <v>46</v>
      </c>
      <c r="V9" s="29" t="s">
        <v>43</v>
      </c>
      <c r="W9" s="29" t="s">
        <v>44</v>
      </c>
      <c r="X9" t="s">
        <v>45</v>
      </c>
      <c r="BG9" t="s">
        <v>42</v>
      </c>
    </row>
    <row r="10" spans="4:60" ht="17.25" x14ac:dyDescent="0.25">
      <c r="D10" s="4">
        <f t="shared" ref="D10:E15" si="0">D11*0.95</f>
        <v>3.4916864804687497</v>
      </c>
      <c r="E10" s="4">
        <f t="shared" si="0"/>
        <v>3.4916864804687497</v>
      </c>
      <c r="K10" s="5">
        <f t="shared" ref="K10:K23" si="1">(D10*$I$41+E10*$J$41)/($D$17*$I$41+$E$17*$J$41)</f>
        <v>0.69833729609374995</v>
      </c>
      <c r="L10" s="6"/>
      <c r="M10" s="7">
        <f t="shared" ref="M10:Q16" si="2">M$27*M$25/$K10</f>
        <v>18910.63254657833</v>
      </c>
      <c r="N10" s="8"/>
      <c r="O10" s="7">
        <f t="shared" si="2"/>
        <v>18910.63254657833</v>
      </c>
      <c r="P10" s="8"/>
      <c r="Q10" s="7">
        <f t="shared" si="2"/>
        <v>17019.569291920496</v>
      </c>
      <c r="S10" s="9">
        <f t="shared" ref="S10:S23" si="3">$M$17</f>
        <v>13205.999999999976</v>
      </c>
      <c r="T10" s="9"/>
      <c r="U10" s="10">
        <f t="shared" ref="U10:X16" si="4">$S$17*((1+$V$30*($K10/$K$17-1)-$V$30*(U$8*($O$25/$M$25-1)))+U$25)</f>
        <v>1254.7269966421832</v>
      </c>
      <c r="V10" s="10">
        <f t="shared" si="4"/>
        <v>1254.7269966421832</v>
      </c>
      <c r="W10" s="10">
        <f t="shared" si="4"/>
        <v>1254.7269966421832</v>
      </c>
      <c r="X10" s="10">
        <f t="shared" si="4"/>
        <v>1254.7269966421832</v>
      </c>
      <c r="Y10" s="10"/>
      <c r="Z10" s="6"/>
      <c r="AA10" s="6"/>
      <c r="AB10" s="6"/>
      <c r="AC10" s="6"/>
      <c r="AD10" s="6"/>
      <c r="BD10" s="6"/>
      <c r="BE10" s="11">
        <f t="shared" ref="BE10:BE23" si="5">K10*S10/$M$27</f>
        <v>4653.0214038726563</v>
      </c>
      <c r="BG10" t="s">
        <v>10</v>
      </c>
    </row>
    <row r="11" spans="4:60" x14ac:dyDescent="0.25">
      <c r="D11" s="12">
        <f t="shared" si="0"/>
        <v>3.6754594531249998</v>
      </c>
      <c r="E11" s="12">
        <f t="shared" si="0"/>
        <v>3.6754594531249998</v>
      </c>
      <c r="K11" s="5">
        <f t="shared" si="1"/>
        <v>0.73509189062499991</v>
      </c>
      <c r="L11" s="6"/>
      <c r="M11" s="7">
        <f t="shared" si="2"/>
        <v>17965.100919249417</v>
      </c>
      <c r="N11" s="8"/>
      <c r="O11" s="7">
        <f t="shared" si="2"/>
        <v>17965.100919249417</v>
      </c>
      <c r="P11" s="8"/>
      <c r="Q11" s="7">
        <f t="shared" si="2"/>
        <v>16168.590827324473</v>
      </c>
      <c r="S11" s="9">
        <f t="shared" si="3"/>
        <v>13205.999999999976</v>
      </c>
      <c r="T11" s="9"/>
      <c r="U11" s="10">
        <f t="shared" si="4"/>
        <v>2710.8705227812416</v>
      </c>
      <c r="V11" s="10">
        <f t="shared" si="4"/>
        <v>2710.8705227812416</v>
      </c>
      <c r="W11" s="10">
        <f t="shared" si="4"/>
        <v>2710.8705227812416</v>
      </c>
      <c r="X11" s="10">
        <f t="shared" si="4"/>
        <v>2710.8705227812416</v>
      </c>
      <c r="Y11" s="10"/>
      <c r="Z11" s="6"/>
      <c r="AA11" s="6"/>
      <c r="AB11" s="6"/>
      <c r="AC11" s="6"/>
      <c r="AD11" s="6"/>
      <c r="BD11" s="6"/>
      <c r="BE11" s="11">
        <f t="shared" si="5"/>
        <v>4897.9172672343748</v>
      </c>
      <c r="BG11" t="s">
        <v>11</v>
      </c>
      <c r="BH11" t="s">
        <v>12</v>
      </c>
    </row>
    <row r="12" spans="4:60" x14ac:dyDescent="0.25">
      <c r="D12" s="12">
        <f t="shared" si="0"/>
        <v>3.8689046874999997</v>
      </c>
      <c r="E12" s="12">
        <f t="shared" si="0"/>
        <v>3.8689046874999997</v>
      </c>
      <c r="K12" s="5">
        <f t="shared" si="1"/>
        <v>0.77378093749999999</v>
      </c>
      <c r="L12" s="6"/>
      <c r="M12" s="7">
        <f t="shared" si="2"/>
        <v>17066.845873286944</v>
      </c>
      <c r="N12" s="8"/>
      <c r="O12" s="7">
        <f t="shared" si="2"/>
        <v>17066.845873286944</v>
      </c>
      <c r="P12" s="8"/>
      <c r="Q12" s="7">
        <f t="shared" si="2"/>
        <v>15360.161285958247</v>
      </c>
      <c r="S12" s="9">
        <f t="shared" si="3"/>
        <v>13205.999999999976</v>
      </c>
      <c r="T12" s="9"/>
      <c r="U12" s="10">
        <f t="shared" si="4"/>
        <v>4243.6531818749918</v>
      </c>
      <c r="V12" s="10">
        <f t="shared" si="4"/>
        <v>4243.6531818749918</v>
      </c>
      <c r="W12" s="10">
        <f t="shared" si="4"/>
        <v>4243.6531818749918</v>
      </c>
      <c r="X12" s="10">
        <f t="shared" si="4"/>
        <v>4243.6531818749918</v>
      </c>
      <c r="Y12" s="10"/>
      <c r="Z12" s="6"/>
      <c r="AA12" s="6"/>
      <c r="AB12" s="6"/>
      <c r="AC12" s="6"/>
      <c r="AD12" s="6"/>
      <c r="BD12" s="6"/>
      <c r="BE12" s="11">
        <f t="shared" si="5"/>
        <v>5155.7023865624997</v>
      </c>
      <c r="BG12" s="13">
        <f>S17</f>
        <v>13205.999999999976</v>
      </c>
      <c r="BH12">
        <v>0.5</v>
      </c>
    </row>
    <row r="13" spans="4:60" x14ac:dyDescent="0.25">
      <c r="D13" s="12">
        <f t="shared" si="0"/>
        <v>4.0725312499999999</v>
      </c>
      <c r="E13" s="12">
        <f t="shared" si="0"/>
        <v>4.0725312499999999</v>
      </c>
      <c r="K13" s="5">
        <f t="shared" si="1"/>
        <v>0.81450624999999999</v>
      </c>
      <c r="L13" s="6"/>
      <c r="M13" s="7">
        <f t="shared" si="2"/>
        <v>16213.503579622595</v>
      </c>
      <c r="N13" s="8"/>
      <c r="O13" s="7">
        <f t="shared" si="2"/>
        <v>16213.503579622595</v>
      </c>
      <c r="P13" s="8"/>
      <c r="Q13" s="7">
        <f t="shared" si="2"/>
        <v>14592.153221660335</v>
      </c>
      <c r="S13" s="9">
        <f t="shared" si="3"/>
        <v>13205.999999999976</v>
      </c>
      <c r="T13" s="9"/>
      <c r="U13" s="10">
        <f t="shared" si="4"/>
        <v>5857.1086124999892</v>
      </c>
      <c r="V13" s="10">
        <f t="shared" si="4"/>
        <v>5857.1086124999892</v>
      </c>
      <c r="W13" s="10">
        <f t="shared" si="4"/>
        <v>5857.1086124999892</v>
      </c>
      <c r="X13" s="10">
        <f t="shared" si="4"/>
        <v>5857.1086124999892</v>
      </c>
      <c r="Y13" s="10"/>
      <c r="Z13" s="6"/>
      <c r="AA13" s="6"/>
      <c r="AB13" s="6"/>
      <c r="AC13" s="6"/>
      <c r="AD13" s="6"/>
      <c r="BD13" s="6"/>
      <c r="BE13" s="11">
        <f t="shared" si="5"/>
        <v>5427.0551437500008</v>
      </c>
      <c r="BG13" s="13">
        <f>BG12</f>
        <v>13205.999999999976</v>
      </c>
      <c r="BH13">
        <v>1.2</v>
      </c>
    </row>
    <row r="14" spans="4:60" x14ac:dyDescent="0.25">
      <c r="D14" s="12">
        <f t="shared" si="0"/>
        <v>4.2868750000000002</v>
      </c>
      <c r="E14" s="12">
        <f t="shared" si="0"/>
        <v>4.2868750000000002</v>
      </c>
      <c r="K14" s="5">
        <f t="shared" si="1"/>
        <v>0.857375</v>
      </c>
      <c r="L14" s="6"/>
      <c r="M14" s="7">
        <f t="shared" si="2"/>
        <v>15402.828400641465</v>
      </c>
      <c r="N14" s="8"/>
      <c r="O14" s="7">
        <f t="shared" si="2"/>
        <v>15402.828400641465</v>
      </c>
      <c r="P14" s="8"/>
      <c r="Q14" s="7">
        <f t="shared" si="2"/>
        <v>13862.545560577319</v>
      </c>
      <c r="S14" s="9">
        <f t="shared" si="3"/>
        <v>13205.999999999976</v>
      </c>
      <c r="T14" s="9"/>
      <c r="U14" s="10">
        <f t="shared" si="4"/>
        <v>7555.4827499999865</v>
      </c>
      <c r="V14" s="10">
        <f t="shared" si="4"/>
        <v>7555.4827499999865</v>
      </c>
      <c r="W14" s="10">
        <f t="shared" si="4"/>
        <v>7555.4827499999865</v>
      </c>
      <c r="X14" s="10">
        <f t="shared" si="4"/>
        <v>7555.4827499999865</v>
      </c>
      <c r="Y14" s="10"/>
      <c r="Z14" s="6"/>
      <c r="AA14" s="6"/>
      <c r="AB14" s="6"/>
      <c r="AC14" s="6"/>
      <c r="AD14" s="6"/>
      <c r="BD14" s="6"/>
      <c r="BE14" s="11">
        <f t="shared" si="5"/>
        <v>5712.689625</v>
      </c>
      <c r="BG14" s="13">
        <f>BG13</f>
        <v>13205.999999999976</v>
      </c>
      <c r="BH14">
        <v>1.5</v>
      </c>
    </row>
    <row r="15" spans="4:60" x14ac:dyDescent="0.25">
      <c r="D15" s="12">
        <f t="shared" si="0"/>
        <v>4.5125000000000002</v>
      </c>
      <c r="E15" s="12">
        <f t="shared" si="0"/>
        <v>4.5125000000000002</v>
      </c>
      <c r="K15" s="5">
        <f t="shared" si="1"/>
        <v>0.90250000000000008</v>
      </c>
      <c r="L15" s="6"/>
      <c r="M15" s="7">
        <f t="shared" si="2"/>
        <v>14632.686980609391</v>
      </c>
      <c r="N15" s="8"/>
      <c r="O15" s="7">
        <f t="shared" si="2"/>
        <v>14632.686980609391</v>
      </c>
      <c r="P15" s="8"/>
      <c r="Q15" s="7">
        <f t="shared" si="2"/>
        <v>13169.418282548451</v>
      </c>
      <c r="S15" s="9">
        <f t="shared" si="3"/>
        <v>13205.999999999976</v>
      </c>
      <c r="T15" s="9"/>
      <c r="U15" s="10">
        <f t="shared" si="4"/>
        <v>9343.2449999999862</v>
      </c>
      <c r="V15" s="10">
        <f t="shared" si="4"/>
        <v>9343.2449999999862</v>
      </c>
      <c r="W15" s="10">
        <f t="shared" si="4"/>
        <v>9343.2449999999862</v>
      </c>
      <c r="X15" s="10">
        <f t="shared" si="4"/>
        <v>9343.2449999999862</v>
      </c>
      <c r="Y15" s="10"/>
      <c r="Z15" s="6"/>
      <c r="AA15" s="6"/>
      <c r="AB15" s="6"/>
      <c r="AC15" s="6"/>
      <c r="AD15" s="6"/>
      <c r="BD15" s="6"/>
      <c r="BE15" s="11">
        <f t="shared" si="5"/>
        <v>6013.357500000001</v>
      </c>
    </row>
    <row r="16" spans="4:60" x14ac:dyDescent="0.25">
      <c r="D16" s="12">
        <f>D17*0.95</f>
        <v>4.75</v>
      </c>
      <c r="E16" s="12">
        <f>E17*0.95</f>
        <v>4.75</v>
      </c>
      <c r="K16" s="5">
        <f t="shared" si="1"/>
        <v>0.95</v>
      </c>
      <c r="L16" s="6"/>
      <c r="M16" s="7">
        <f t="shared" si="2"/>
        <v>13901.052631578923</v>
      </c>
      <c r="N16" s="8"/>
      <c r="O16" s="7">
        <f t="shared" si="2"/>
        <v>13901.052631578923</v>
      </c>
      <c r="P16" s="8"/>
      <c r="Q16" s="7">
        <f t="shared" si="2"/>
        <v>12510.94736842103</v>
      </c>
      <c r="S16" s="9">
        <f t="shared" si="3"/>
        <v>13205.999999999976</v>
      </c>
      <c r="T16" s="9"/>
      <c r="U16" s="10">
        <f t="shared" si="4"/>
        <v>11225.099999999979</v>
      </c>
      <c r="V16" s="10">
        <f t="shared" si="4"/>
        <v>11225.099999999979</v>
      </c>
      <c r="W16" s="10">
        <f t="shared" si="4"/>
        <v>11225.099999999979</v>
      </c>
      <c r="X16" s="10">
        <f t="shared" si="4"/>
        <v>11225.099999999979</v>
      </c>
      <c r="Y16" s="10"/>
      <c r="Z16" s="6"/>
      <c r="AA16" s="6"/>
      <c r="AB16" s="6"/>
      <c r="AC16" s="6"/>
      <c r="AD16" s="6"/>
      <c r="BD16" s="6"/>
      <c r="BE16" s="11">
        <f t="shared" si="5"/>
        <v>6329.85</v>
      </c>
    </row>
    <row r="17" spans="4:57" x14ac:dyDescent="0.25">
      <c r="D17" s="14">
        <f>'[1]Chapter 5 Table 1'!K8</f>
        <v>5</v>
      </c>
      <c r="E17" s="14">
        <f>'[1]Chapter 5 Table 1'!K9</f>
        <v>5</v>
      </c>
      <c r="K17" s="5">
        <f t="shared" si="1"/>
        <v>1</v>
      </c>
      <c r="L17" s="6"/>
      <c r="M17" s="7">
        <f>M$27*M$25/$K17</f>
        <v>13205.999999999976</v>
      </c>
      <c r="N17" s="8"/>
      <c r="O17" s="7">
        <f>O$27*O$25/$K17</f>
        <v>13205.999999999976</v>
      </c>
      <c r="P17" s="8"/>
      <c r="Q17" s="7">
        <f>Q$27*Q$25/$K17</f>
        <v>11885.399999999978</v>
      </c>
      <c r="S17" s="9">
        <f t="shared" si="3"/>
        <v>13205.999999999976</v>
      </c>
      <c r="T17" s="9"/>
      <c r="U17" s="10">
        <f>$S$17*((1+$V$30*($K17/$K$17-1)-$V$30*(U$8*($O$25/$M$25-1)))+U$25)</f>
        <v>13205.999999999976</v>
      </c>
      <c r="V17" s="10">
        <f>$S$17*((1+$V$30*($K17/$K$17-1)-$V$30*(V$8*($O$25/$M$25-1)))+V$25)</f>
        <v>13205.999999999976</v>
      </c>
      <c r="W17" s="10">
        <f>$S$17*((1+$V$30*($K17/$K$17-1)-$V$30*(W$8*($O$25/$M$25-1)))+W$25)</f>
        <v>13205.999999999976</v>
      </c>
      <c r="X17" s="10">
        <f>$S$17*((1+$V$30*($K17/$K$17-1)-$V$30*(X$8*($O$25/$M$25-1)))+X$25)</f>
        <v>13205.999999999976</v>
      </c>
      <c r="Y17" s="10"/>
      <c r="Z17" s="6"/>
      <c r="AA17" s="6"/>
      <c r="AB17" s="6"/>
      <c r="AC17" s="6"/>
      <c r="AD17" s="6"/>
      <c r="BD17" s="6"/>
      <c r="BE17" s="6">
        <f t="shared" si="5"/>
        <v>6663</v>
      </c>
    </row>
    <row r="18" spans="4:57" x14ac:dyDescent="0.25">
      <c r="D18" s="12">
        <f t="shared" ref="D18:E23" si="6">D17*1.05</f>
        <v>5.25</v>
      </c>
      <c r="E18" s="12">
        <f t="shared" si="6"/>
        <v>5.25</v>
      </c>
      <c r="K18" s="5">
        <f t="shared" si="1"/>
        <v>1.05</v>
      </c>
      <c r="L18" s="6"/>
      <c r="M18" s="7">
        <f t="shared" ref="M18:Q23" si="7">M$27*M$25/$K18</f>
        <v>12577.142857142833</v>
      </c>
      <c r="N18" s="8"/>
      <c r="O18" s="7">
        <f t="shared" si="7"/>
        <v>12577.142857142833</v>
      </c>
      <c r="P18" s="8"/>
      <c r="Q18" s="7">
        <f t="shared" si="7"/>
        <v>11319.428571428551</v>
      </c>
      <c r="S18" s="9">
        <f t="shared" si="3"/>
        <v>13205.999999999976</v>
      </c>
      <c r="T18" s="9"/>
      <c r="U18" s="10">
        <f t="shared" ref="U18:X23" si="8">$S$17*((1+$V$30*($K18/$K$17-1)-$V$30*(U$8*($O$25/$M$25-1)))+U$25)</f>
        <v>15186.899999999974</v>
      </c>
      <c r="V18" s="10">
        <f t="shared" si="8"/>
        <v>15186.899999999974</v>
      </c>
      <c r="W18" s="10">
        <f t="shared" si="8"/>
        <v>15186.899999999974</v>
      </c>
      <c r="X18" s="10">
        <f t="shared" si="8"/>
        <v>15186.899999999974</v>
      </c>
      <c r="Y18" s="10"/>
      <c r="Z18" s="6"/>
      <c r="AA18" s="6"/>
      <c r="AB18" s="6"/>
      <c r="AC18" s="6"/>
      <c r="AD18" s="6"/>
      <c r="BD18" s="6"/>
      <c r="BE18" s="11">
        <f t="shared" si="5"/>
        <v>6996.1500000000005</v>
      </c>
    </row>
    <row r="19" spans="4:57" x14ac:dyDescent="0.25">
      <c r="D19" s="12">
        <f t="shared" si="6"/>
        <v>5.5125000000000002</v>
      </c>
      <c r="E19" s="12">
        <f t="shared" si="6"/>
        <v>5.5125000000000002</v>
      </c>
      <c r="K19" s="5">
        <f t="shared" si="1"/>
        <v>1.1025</v>
      </c>
      <c r="L19" s="6"/>
      <c r="M19" s="7">
        <f t="shared" si="7"/>
        <v>11978.231292516984</v>
      </c>
      <c r="N19" s="8"/>
      <c r="O19" s="7">
        <f t="shared" si="7"/>
        <v>11978.231292516984</v>
      </c>
      <c r="P19" s="8"/>
      <c r="Q19" s="7">
        <f t="shared" si="7"/>
        <v>10780.408163265285</v>
      </c>
      <c r="S19" s="9">
        <f t="shared" si="3"/>
        <v>13205.999999999976</v>
      </c>
      <c r="T19" s="9"/>
      <c r="U19" s="10">
        <f t="shared" si="8"/>
        <v>17266.844999999972</v>
      </c>
      <c r="V19" s="10">
        <f t="shared" si="8"/>
        <v>17266.844999999972</v>
      </c>
      <c r="W19" s="10">
        <f t="shared" si="8"/>
        <v>17266.844999999972</v>
      </c>
      <c r="X19" s="10">
        <f t="shared" si="8"/>
        <v>17266.844999999972</v>
      </c>
      <c r="Y19" s="10"/>
      <c r="Z19" s="6"/>
      <c r="AA19" s="6"/>
      <c r="AB19" s="6"/>
      <c r="AC19" s="6"/>
      <c r="AD19" s="6"/>
      <c r="BD19" s="6"/>
      <c r="BE19" s="11">
        <f t="shared" si="5"/>
        <v>7345.9575000000004</v>
      </c>
    </row>
    <row r="20" spans="4:57" x14ac:dyDescent="0.25">
      <c r="D20" s="12">
        <f t="shared" si="6"/>
        <v>5.7881250000000009</v>
      </c>
      <c r="E20" s="12">
        <f t="shared" si="6"/>
        <v>5.7881250000000009</v>
      </c>
      <c r="K20" s="5">
        <f t="shared" si="1"/>
        <v>1.1576250000000001</v>
      </c>
      <c r="L20" s="6"/>
      <c r="M20" s="7">
        <f t="shared" si="7"/>
        <v>11407.839326206651</v>
      </c>
      <c r="N20" s="8"/>
      <c r="O20" s="7">
        <f t="shared" si="7"/>
        <v>11407.839326206651</v>
      </c>
      <c r="P20" s="8"/>
      <c r="Q20" s="7">
        <f t="shared" si="7"/>
        <v>10267.055393585986</v>
      </c>
      <c r="S20" s="9">
        <f t="shared" si="3"/>
        <v>13205.999999999976</v>
      </c>
      <c r="T20" s="9"/>
      <c r="U20" s="10">
        <f t="shared" si="8"/>
        <v>19450.787249999968</v>
      </c>
      <c r="V20" s="10">
        <f t="shared" si="8"/>
        <v>19450.787249999968</v>
      </c>
      <c r="W20" s="10">
        <f t="shared" si="8"/>
        <v>19450.787249999968</v>
      </c>
      <c r="X20" s="10">
        <f t="shared" si="8"/>
        <v>19450.787249999968</v>
      </c>
      <c r="Y20" s="10"/>
      <c r="Z20" s="6"/>
      <c r="AA20" s="6"/>
      <c r="AB20" s="6"/>
      <c r="AC20" s="6"/>
      <c r="AD20" s="6"/>
      <c r="BD20" s="6"/>
      <c r="BE20" s="11">
        <f t="shared" si="5"/>
        <v>7713.2553750000015</v>
      </c>
    </row>
    <row r="21" spans="4:57" x14ac:dyDescent="0.25">
      <c r="D21" s="12">
        <f t="shared" si="6"/>
        <v>6.0775312500000007</v>
      </c>
      <c r="E21" s="12">
        <f t="shared" si="6"/>
        <v>6.0775312500000007</v>
      </c>
      <c r="K21" s="5">
        <f t="shared" si="1"/>
        <v>1.2155062500000002</v>
      </c>
      <c r="L21" s="6"/>
      <c r="M21" s="7">
        <f t="shared" si="7"/>
        <v>10864.608882101573</v>
      </c>
      <c r="N21" s="8"/>
      <c r="O21" s="7">
        <f t="shared" si="7"/>
        <v>10864.608882101573</v>
      </c>
      <c r="P21" s="8"/>
      <c r="Q21" s="7">
        <f t="shared" si="7"/>
        <v>9778.1479938914144</v>
      </c>
      <c r="S21" s="9">
        <f t="shared" si="3"/>
        <v>13205.999999999976</v>
      </c>
      <c r="T21" s="9"/>
      <c r="U21" s="10">
        <f t="shared" si="8"/>
        <v>21743.92661249997</v>
      </c>
      <c r="V21" s="10">
        <f t="shared" si="8"/>
        <v>21743.92661249997</v>
      </c>
      <c r="W21" s="10">
        <f t="shared" si="8"/>
        <v>21743.92661249997</v>
      </c>
      <c r="X21" s="10">
        <f t="shared" si="8"/>
        <v>21743.92661249997</v>
      </c>
      <c r="Y21" s="10"/>
      <c r="Z21" s="6"/>
      <c r="AA21" s="6"/>
      <c r="AB21" s="6"/>
      <c r="AC21" s="6"/>
      <c r="AD21" s="6"/>
      <c r="BD21" s="6"/>
      <c r="BE21" s="11">
        <f t="shared" si="5"/>
        <v>8098.9181437500019</v>
      </c>
    </row>
    <row r="22" spans="4:57" x14ac:dyDescent="0.25">
      <c r="D22" s="12">
        <f t="shared" si="6"/>
        <v>6.3814078125000009</v>
      </c>
      <c r="E22" s="12">
        <f t="shared" si="6"/>
        <v>6.3814078125000009</v>
      </c>
      <c r="K22" s="5">
        <f t="shared" si="1"/>
        <v>1.2762815625000001</v>
      </c>
      <c r="L22" s="6"/>
      <c r="M22" s="7">
        <f t="shared" si="7"/>
        <v>10347.246554382451</v>
      </c>
      <c r="N22" s="8"/>
      <c r="O22" s="7">
        <f t="shared" si="7"/>
        <v>10347.246554382451</v>
      </c>
      <c r="P22" s="8"/>
      <c r="Q22" s="7">
        <f t="shared" si="7"/>
        <v>9312.5218989442037</v>
      </c>
      <c r="S22" s="9">
        <f t="shared" si="3"/>
        <v>13205.999999999976</v>
      </c>
      <c r="T22" s="9"/>
      <c r="U22" s="10">
        <f t="shared" si="8"/>
        <v>24151.722943124962</v>
      </c>
      <c r="V22" s="10">
        <f t="shared" si="8"/>
        <v>24151.722943124962</v>
      </c>
      <c r="W22" s="10">
        <f t="shared" si="8"/>
        <v>24151.722943124962</v>
      </c>
      <c r="X22" s="10">
        <f t="shared" si="8"/>
        <v>24151.722943124962</v>
      </c>
      <c r="Y22" s="10"/>
      <c r="Z22" s="6"/>
      <c r="AA22" s="6"/>
      <c r="AB22" s="6"/>
      <c r="AC22" s="6"/>
      <c r="AD22" s="6"/>
      <c r="BD22" s="6"/>
      <c r="BE22" s="11">
        <f t="shared" si="5"/>
        <v>8503.8640509375018</v>
      </c>
    </row>
    <row r="23" spans="4:57" x14ac:dyDescent="0.25">
      <c r="D23" s="15">
        <f t="shared" si="6"/>
        <v>6.7004782031250016</v>
      </c>
      <c r="E23" s="15">
        <f t="shared" si="6"/>
        <v>6.7004782031250016</v>
      </c>
      <c r="K23" s="5">
        <f t="shared" si="1"/>
        <v>1.3400956406250004</v>
      </c>
      <c r="L23" s="6"/>
      <c r="M23" s="7">
        <f t="shared" si="7"/>
        <v>9854.5205279832844</v>
      </c>
      <c r="N23" s="8"/>
      <c r="O23" s="7">
        <f t="shared" si="7"/>
        <v>9854.5205279832844</v>
      </c>
      <c r="P23" s="8"/>
      <c r="Q23" s="7">
        <f t="shared" si="7"/>
        <v>8869.0684751849549</v>
      </c>
      <c r="S23" s="9">
        <f t="shared" si="3"/>
        <v>13205.999999999976</v>
      </c>
      <c r="T23" s="9"/>
      <c r="U23" s="10">
        <f t="shared" si="8"/>
        <v>26679.90909028122</v>
      </c>
      <c r="V23" s="10">
        <f t="shared" si="8"/>
        <v>26679.90909028122</v>
      </c>
      <c r="W23" s="10">
        <f t="shared" si="8"/>
        <v>26679.90909028122</v>
      </c>
      <c r="X23" s="10">
        <f t="shared" si="8"/>
        <v>26679.90909028122</v>
      </c>
      <c r="Y23" s="10"/>
      <c r="Z23" s="6"/>
      <c r="AA23" s="6"/>
      <c r="AB23" s="6"/>
      <c r="AC23" s="6"/>
      <c r="BD23" s="6"/>
      <c r="BE23" s="11">
        <f t="shared" si="5"/>
        <v>8929.0572534843777</v>
      </c>
    </row>
    <row r="24" spans="4:57" x14ac:dyDescent="0.25">
      <c r="I24" s="16">
        <f>D23*1.05</f>
        <v>7.0355021132812521</v>
      </c>
      <c r="J24" s="16">
        <f>E23*1.05</f>
        <v>7.0355021132812521</v>
      </c>
      <c r="K24" s="17">
        <f>(I24*$I$41+J24*$J$41)/($D$17*$I$41+$E$17*$J$41)</f>
        <v>1.4071004226562505</v>
      </c>
      <c r="L24" s="18"/>
      <c r="M24" s="19"/>
      <c r="N24" s="18"/>
      <c r="O24" s="19"/>
      <c r="P24" s="18"/>
      <c r="Q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" t="s">
        <v>4</v>
      </c>
      <c r="AE24" s="2"/>
      <c r="AF24" s="2" t="s">
        <v>5</v>
      </c>
      <c r="AG24" s="2"/>
      <c r="AH24" s="2" t="s">
        <v>13</v>
      </c>
      <c r="BD24" s="18"/>
      <c r="BE24" s="16">
        <f>K24*O24/$M$27</f>
        <v>0</v>
      </c>
    </row>
    <row r="25" spans="4:57" ht="17.25" x14ac:dyDescent="0.25">
      <c r="L25" s="2" t="s">
        <v>14</v>
      </c>
      <c r="M25" s="20">
        <v>6663</v>
      </c>
      <c r="O25" s="20">
        <f>M25*(1+O26)</f>
        <v>6663</v>
      </c>
      <c r="Q25" s="20">
        <f>M25*0.9</f>
        <v>5996.7</v>
      </c>
      <c r="S25" t="s">
        <v>41</v>
      </c>
      <c r="U25" s="27">
        <v>0</v>
      </c>
      <c r="V25" s="27">
        <v>0</v>
      </c>
      <c r="W25" s="27">
        <v>0</v>
      </c>
      <c r="X25" s="27">
        <v>0</v>
      </c>
      <c r="AC25" s="2" t="s">
        <v>14</v>
      </c>
      <c r="AD25">
        <f>M25</f>
        <v>6663</v>
      </c>
      <c r="AF25">
        <f>O25</f>
        <v>6663</v>
      </c>
      <c r="AH25">
        <f>Q25</f>
        <v>5996.7</v>
      </c>
    </row>
    <row r="26" spans="4:57" ht="17.25" x14ac:dyDescent="0.25">
      <c r="O26" s="31">
        <f>'Money Supply Change'!K29</f>
        <v>0</v>
      </c>
      <c r="AC26" s="2" t="s">
        <v>15</v>
      </c>
      <c r="AF26" s="21">
        <f>AF25/$AD25-1</f>
        <v>0</v>
      </c>
      <c r="AH26" s="21">
        <f>AH25/$AD25-1</f>
        <v>-9.9999999999999978E-2</v>
      </c>
    </row>
    <row r="27" spans="4:57" ht="17.25" x14ac:dyDescent="0.25">
      <c r="L27" s="2" t="s">
        <v>16</v>
      </c>
      <c r="M27">
        <f>1.981990094552</f>
        <v>1.9819900945519999</v>
      </c>
      <c r="O27">
        <f>M27</f>
        <v>1.9819900945519999</v>
      </c>
      <c r="Q27">
        <f>M27</f>
        <v>1.9819900945519999</v>
      </c>
    </row>
    <row r="28" spans="4:57" x14ac:dyDescent="0.25">
      <c r="AA28" s="6"/>
    </row>
    <row r="29" spans="4:57" ht="17.25" x14ac:dyDescent="0.25">
      <c r="T29" s="22"/>
      <c r="U29" s="23" t="s">
        <v>17</v>
      </c>
      <c r="V29" s="22">
        <v>13206</v>
      </c>
      <c r="AA29" s="18"/>
      <c r="AB29" s="6"/>
      <c r="AC29" s="24" t="s">
        <v>18</v>
      </c>
      <c r="AD29" s="2" t="s">
        <v>19</v>
      </c>
      <c r="AE29" s="25">
        <f>U8</f>
        <v>0</v>
      </c>
      <c r="AF29" s="25">
        <f>V8</f>
        <v>0</v>
      </c>
      <c r="AG29" s="25">
        <f>W8</f>
        <v>0</v>
      </c>
      <c r="AH29" s="25">
        <f>X8</f>
        <v>0</v>
      </c>
    </row>
    <row r="30" spans="4:57" ht="18.75" x14ac:dyDescent="0.35">
      <c r="T30" s="22"/>
      <c r="U30" s="22" t="s">
        <v>20</v>
      </c>
      <c r="V30" s="22">
        <v>3</v>
      </c>
      <c r="AB30" s="18"/>
      <c r="AC30" s="2" t="s">
        <v>21</v>
      </c>
      <c r="AD30" s="12">
        <f>AD25*M27/$S17</f>
        <v>1</v>
      </c>
      <c r="AE30" s="3">
        <f>$AD30*(   (((1+AE$29*$V$30)/(1+$V$30))*$AF$26)-V$25/(1+$V$30)+1)</f>
        <v>1</v>
      </c>
      <c r="AF30" s="3">
        <f>$AD30*(   (((1+AF$29*$V$30)/(1+$V$30))*$AF$26)-W$25/(1+$V$30)+1)</f>
        <v>1</v>
      </c>
      <c r="AG30" s="3">
        <f>$AD30*(   (((1+AG$29*$V$30)/(1+$V$30))*$AF$26)+1)</f>
        <v>1</v>
      </c>
      <c r="AH30" s="3">
        <f>$AD30*(   (((1+AH$29*$V$30)/(1+$V$30))*$AF$26)+1)</f>
        <v>1</v>
      </c>
    </row>
    <row r="31" spans="4:57" ht="17.25" x14ac:dyDescent="0.25">
      <c r="AC31" s="2" t="s">
        <v>22</v>
      </c>
      <c r="AE31" s="21">
        <f>AE30/$AD30-1</f>
        <v>0</v>
      </c>
      <c r="AF31" s="21">
        <f>AF30/$AD30-1</f>
        <v>0</v>
      </c>
      <c r="AG31" s="21">
        <f>AG30/$AD30-1</f>
        <v>0</v>
      </c>
      <c r="AH31" s="21">
        <f>AH30/$AD30-1</f>
        <v>0</v>
      </c>
    </row>
    <row r="32" spans="4:57" ht="17.25" x14ac:dyDescent="0.25">
      <c r="AC32" s="2" t="s">
        <v>23</v>
      </c>
      <c r="AD32" s="13">
        <f>S16</f>
        <v>13205.999999999976</v>
      </c>
      <c r="AE32">
        <f>$AD32*(1+$V$30*(AE31-AE29*$AF$26)+V25)</f>
        <v>13205.999999999976</v>
      </c>
      <c r="AF32">
        <f>$AD32*(1+$V$30*(AF31-AF29*$AF$26)+W25)</f>
        <v>13205.999999999976</v>
      </c>
      <c r="AG32">
        <f>$AD32*(1+$V$30*(AG31-AG29*$AF$26))</f>
        <v>13205.999999999976</v>
      </c>
      <c r="AH32">
        <f>$AD32*(1+$V$30*(AH31-AH29*$AF$26))</f>
        <v>13205.999999999976</v>
      </c>
    </row>
    <row r="33" spans="6:34" x14ac:dyDescent="0.25">
      <c r="AC33" s="2" t="s">
        <v>24</v>
      </c>
      <c r="AD33" s="21">
        <f>AD32/$AD32-1</f>
        <v>0</v>
      </c>
      <c r="AE33" s="21">
        <f>AE32/$AD32-1</f>
        <v>0</v>
      </c>
      <c r="AF33" s="21">
        <f>AF32/$AD32-1</f>
        <v>0</v>
      </c>
      <c r="AG33" s="21">
        <f>AG32/$AD32-1</f>
        <v>0</v>
      </c>
      <c r="AH33" s="21">
        <f>AH32/$AD32-1</f>
        <v>0</v>
      </c>
    </row>
    <row r="35" spans="6:34" x14ac:dyDescent="0.25">
      <c r="AE35">
        <f>$AD30*((((1+$V$30*AE29)/(1+$V$30))*($AF$26))+1)</f>
        <v>1</v>
      </c>
      <c r="AF35">
        <f>$AD30*((((1+$V$30*AF29)/(1+$V$30))*($AF$26))+1)</f>
        <v>1</v>
      </c>
      <c r="AG35">
        <f>$AD30*((((1+$V$30*AG29)/(1+$V$30))*($AF$26))+1)</f>
        <v>1</v>
      </c>
      <c r="AH35">
        <f>$AD30*((((1+$V$30*AH29)/(1+$V$30))*($AF$26))+1)</f>
        <v>1</v>
      </c>
    </row>
    <row r="39" spans="6:34" x14ac:dyDescent="0.25">
      <c r="AC39" t="s">
        <v>25</v>
      </c>
    </row>
    <row r="40" spans="6:34" x14ac:dyDescent="0.25">
      <c r="AC40" t="s">
        <v>11</v>
      </c>
      <c r="AD40" t="s">
        <v>12</v>
      </c>
    </row>
    <row r="41" spans="6:34" x14ac:dyDescent="0.25">
      <c r="F41" t="s">
        <v>26</v>
      </c>
      <c r="I41">
        <v>0.5</v>
      </c>
      <c r="J41">
        <v>0.5</v>
      </c>
      <c r="AC41">
        <v>0</v>
      </c>
      <c r="AD41" s="3">
        <f>K17</f>
        <v>1</v>
      </c>
    </row>
    <row r="42" spans="6:34" x14ac:dyDescent="0.25">
      <c r="Q42" t="s">
        <v>27</v>
      </c>
      <c r="Z42">
        <f>M27*M25/S17</f>
        <v>1</v>
      </c>
      <c r="AC42" s="13">
        <f>M17</f>
        <v>13205.999999999976</v>
      </c>
      <c r="AD42" s="3">
        <f>AD41</f>
        <v>1</v>
      </c>
    </row>
    <row r="43" spans="6:34" ht="17.25" x14ac:dyDescent="0.25">
      <c r="J43" t="s">
        <v>28</v>
      </c>
      <c r="N43" t="s">
        <v>16</v>
      </c>
    </row>
    <row r="44" spans="6:34" ht="17.25" x14ac:dyDescent="0.25">
      <c r="J44" t="s">
        <v>29</v>
      </c>
      <c r="N44" t="s">
        <v>14</v>
      </c>
      <c r="AC44" s="26" t="s">
        <v>18</v>
      </c>
      <c r="AD44" s="3">
        <f>AE29</f>
        <v>0</v>
      </c>
    </row>
    <row r="45" spans="6:34" x14ac:dyDescent="0.25">
      <c r="AC45" s="2" t="s">
        <v>30</v>
      </c>
      <c r="AE45" t="s">
        <v>31</v>
      </c>
    </row>
    <row r="46" spans="6:34" x14ac:dyDescent="0.25">
      <c r="AC46" s="2" t="s">
        <v>11</v>
      </c>
      <c r="AD46" t="s">
        <v>12</v>
      </c>
      <c r="AE46" t="s">
        <v>11</v>
      </c>
      <c r="AF46" t="s">
        <v>12</v>
      </c>
    </row>
    <row r="47" spans="6:34" x14ac:dyDescent="0.25">
      <c r="AC47">
        <v>0</v>
      </c>
      <c r="AD47" s="3">
        <f>AE30</f>
        <v>1</v>
      </c>
      <c r="AE47">
        <f>AE32</f>
        <v>13205.999999999976</v>
      </c>
      <c r="AF47">
        <v>0</v>
      </c>
    </row>
    <row r="48" spans="6:34" x14ac:dyDescent="0.25">
      <c r="AC48">
        <f>AE32</f>
        <v>13205.999999999976</v>
      </c>
      <c r="AD48" s="3">
        <f>AE30</f>
        <v>1</v>
      </c>
      <c r="AE48">
        <f>AE32</f>
        <v>13205.999999999976</v>
      </c>
      <c r="AF48" s="3">
        <f>AE30</f>
        <v>1</v>
      </c>
    </row>
    <row r="50" spans="29:32" x14ac:dyDescent="0.25">
      <c r="AC50" s="26" t="s">
        <v>18</v>
      </c>
      <c r="AD50" s="3">
        <f>AF29</f>
        <v>0</v>
      </c>
    </row>
    <row r="51" spans="29:32" x14ac:dyDescent="0.25">
      <c r="AC51" s="2" t="s">
        <v>32</v>
      </c>
      <c r="AE51" t="s">
        <v>33</v>
      </c>
    </row>
    <row r="52" spans="29:32" x14ac:dyDescent="0.25">
      <c r="AC52" s="2" t="s">
        <v>11</v>
      </c>
      <c r="AD52" t="s">
        <v>12</v>
      </c>
      <c r="AE52" t="s">
        <v>11</v>
      </c>
      <c r="AF52" t="s">
        <v>12</v>
      </c>
    </row>
    <row r="53" spans="29:32" x14ac:dyDescent="0.25">
      <c r="AC53">
        <v>0</v>
      </c>
      <c r="AD53" s="3">
        <f>AF30</f>
        <v>1</v>
      </c>
      <c r="AE53">
        <f>AF32</f>
        <v>13205.999999999976</v>
      </c>
      <c r="AF53">
        <v>0</v>
      </c>
    </row>
    <row r="54" spans="29:32" x14ac:dyDescent="0.25">
      <c r="AC54">
        <f>AF32</f>
        <v>13205.999999999976</v>
      </c>
      <c r="AD54" s="3">
        <f>AF30</f>
        <v>1</v>
      </c>
      <c r="AE54">
        <f>AF32</f>
        <v>13205.999999999976</v>
      </c>
      <c r="AF54" s="3">
        <f>AD54</f>
        <v>1</v>
      </c>
    </row>
    <row r="56" spans="29:32" x14ac:dyDescent="0.25">
      <c r="AC56" s="26" t="s">
        <v>18</v>
      </c>
      <c r="AD56" s="3">
        <f>AG29</f>
        <v>0</v>
      </c>
    </row>
    <row r="57" spans="29:32" x14ac:dyDescent="0.25">
      <c r="AC57" s="2" t="s">
        <v>34</v>
      </c>
      <c r="AE57" t="s">
        <v>35</v>
      </c>
    </row>
    <row r="58" spans="29:32" x14ac:dyDescent="0.25">
      <c r="AC58" s="2" t="s">
        <v>11</v>
      </c>
      <c r="AD58" t="s">
        <v>12</v>
      </c>
      <c r="AE58" t="s">
        <v>11</v>
      </c>
      <c r="AF58" t="s">
        <v>12</v>
      </c>
    </row>
    <row r="59" spans="29:32" x14ac:dyDescent="0.25">
      <c r="AC59">
        <v>0</v>
      </c>
      <c r="AD59" s="3">
        <f>AG30</f>
        <v>1</v>
      </c>
      <c r="AE59">
        <f>AC60</f>
        <v>13205.999999999976</v>
      </c>
      <c r="AF59">
        <v>0</v>
      </c>
    </row>
    <row r="60" spans="29:32" x14ac:dyDescent="0.25">
      <c r="AC60">
        <f>AG32</f>
        <v>13205.999999999976</v>
      </c>
      <c r="AD60" s="3">
        <f>AD59</f>
        <v>1</v>
      </c>
      <c r="AE60">
        <f>AE59</f>
        <v>13205.999999999976</v>
      </c>
      <c r="AF60" s="3">
        <f>AD60</f>
        <v>1</v>
      </c>
    </row>
    <row r="62" spans="29:32" x14ac:dyDescent="0.25">
      <c r="AC62" s="26" t="s">
        <v>18</v>
      </c>
      <c r="AD62" s="3">
        <f>AH29</f>
        <v>0</v>
      </c>
    </row>
    <row r="63" spans="29:32" x14ac:dyDescent="0.25">
      <c r="AC63" s="2" t="s">
        <v>36</v>
      </c>
      <c r="AE63" t="s">
        <v>37</v>
      </c>
    </row>
    <row r="64" spans="29:32" x14ac:dyDescent="0.25">
      <c r="AC64" s="2" t="s">
        <v>11</v>
      </c>
      <c r="AD64" t="s">
        <v>12</v>
      </c>
      <c r="AE64" t="s">
        <v>11</v>
      </c>
      <c r="AF64" t="s">
        <v>12</v>
      </c>
    </row>
    <row r="65" spans="29:32" x14ac:dyDescent="0.25">
      <c r="AC65">
        <v>0</v>
      </c>
      <c r="AD65" s="3">
        <f>AH30</f>
        <v>1</v>
      </c>
      <c r="AE65">
        <f>AC66</f>
        <v>13205.999999999976</v>
      </c>
      <c r="AF65">
        <v>0</v>
      </c>
    </row>
    <row r="66" spans="29:32" x14ac:dyDescent="0.25">
      <c r="AC66">
        <f>AH32</f>
        <v>13205.999999999976</v>
      </c>
      <c r="AD66" s="3">
        <f>AH30</f>
        <v>1</v>
      </c>
      <c r="AE66">
        <f>AC66</f>
        <v>13205.999999999976</v>
      </c>
      <c r="AF66" s="3">
        <f>AD66</f>
        <v>1</v>
      </c>
    </row>
    <row r="72" spans="29:32" x14ac:dyDescent="0.25">
      <c r="AC72" t="s">
        <v>38</v>
      </c>
    </row>
    <row r="73" spans="29:32" x14ac:dyDescent="0.25">
      <c r="AC73" t="s">
        <v>11</v>
      </c>
      <c r="AD73" t="s">
        <v>12</v>
      </c>
    </row>
    <row r="74" spans="29:32" x14ac:dyDescent="0.25">
      <c r="AC74">
        <v>0</v>
      </c>
      <c r="AD74" s="12">
        <f>AD30</f>
        <v>1</v>
      </c>
    </row>
    <row r="75" spans="29:32" x14ac:dyDescent="0.25">
      <c r="AC75" s="13">
        <f>S17</f>
        <v>13205.999999999976</v>
      </c>
      <c r="AD75" s="12">
        <f>AD74</f>
        <v>1</v>
      </c>
    </row>
    <row r="77" spans="29:32" x14ac:dyDescent="0.25">
      <c r="AC77" t="s">
        <v>39</v>
      </c>
    </row>
    <row r="78" spans="29:32" x14ac:dyDescent="0.25">
      <c r="AC78" t="s">
        <v>11</v>
      </c>
      <c r="AD78" t="s">
        <v>12</v>
      </c>
    </row>
    <row r="79" spans="29:32" x14ac:dyDescent="0.25">
      <c r="AC79">
        <f>AC74</f>
        <v>0</v>
      </c>
      <c r="AD79" s="12">
        <f>AF30</f>
        <v>1</v>
      </c>
    </row>
    <row r="80" spans="29:32" x14ac:dyDescent="0.25">
      <c r="AC80">
        <f>AC75</f>
        <v>13205.999999999976</v>
      </c>
      <c r="AD80" s="12">
        <f>AF30</f>
        <v>1</v>
      </c>
    </row>
    <row r="82" spans="29:30" x14ac:dyDescent="0.25">
      <c r="AC82" t="s">
        <v>40</v>
      </c>
    </row>
    <row r="83" spans="29:30" x14ac:dyDescent="0.25">
      <c r="AC83" t="s">
        <v>11</v>
      </c>
      <c r="AD83" t="s">
        <v>12</v>
      </c>
    </row>
    <row r="84" spans="29:30" x14ac:dyDescent="0.25">
      <c r="AC84">
        <f>AC79</f>
        <v>0</v>
      </c>
      <c r="AD84" s="12">
        <f>AG30</f>
        <v>1</v>
      </c>
    </row>
    <row r="85" spans="29:30" x14ac:dyDescent="0.25">
      <c r="AC85">
        <f>AC80</f>
        <v>13205.999999999976</v>
      </c>
      <c r="AD85" s="12">
        <f>AG30</f>
        <v>1</v>
      </c>
    </row>
  </sheetData>
  <sheetProtection algorithmName="SHA-512" hashValue="8hMfKOPehJ39fqa/tN8sM7LbTpGyO3/Cdk7lTdVnpRPWrR0zIF0O4dCJPGIk2nIsMjaCgHy4tH3OE828+FN/eg==" saltValue="yufkYnAXYfws8MNq3VhgHg==" spinCount="100000" sheet="1" objects="1" scenarios="1"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>
              <from>
                <xdr:col>9</xdr:col>
                <xdr:colOff>66675</xdr:colOff>
                <xdr:row>45</xdr:row>
                <xdr:rowOff>85725</xdr:rowOff>
              </from>
              <to>
                <xdr:col>14</xdr:col>
                <xdr:colOff>304800</xdr:colOff>
                <xdr:row>49</xdr:row>
                <xdr:rowOff>142875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8" r:id="rId6">
          <objectPr defaultSize="0" r:id="rId7">
            <anchor moveWithCells="1">
              <from>
                <xdr:col>9</xdr:col>
                <xdr:colOff>161925</xdr:colOff>
                <xdr:row>39</xdr:row>
                <xdr:rowOff>95250</xdr:rowOff>
              </from>
              <to>
                <xdr:col>16</xdr:col>
                <xdr:colOff>247650</xdr:colOff>
                <xdr:row>44</xdr:row>
                <xdr:rowOff>85725</xdr:rowOff>
              </to>
            </anchor>
          </objectPr>
        </oleObject>
      </mc:Choice>
      <mc:Fallback>
        <oleObject progId="Equation.DSMT4" shapeId="409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4:BH85"/>
  <sheetViews>
    <sheetView showGridLines="0" zoomScale="30" zoomScaleNormal="30" workbookViewId="0">
      <selection activeCell="BL62" sqref="BL62"/>
    </sheetView>
  </sheetViews>
  <sheetFormatPr defaultRowHeight="15" x14ac:dyDescent="0.25"/>
  <cols>
    <col min="9" max="9" width="8.28515625" customWidth="1"/>
    <col min="10" max="10" width="8.42578125" customWidth="1"/>
    <col min="11" max="11" width="9.5703125" customWidth="1"/>
    <col min="12" max="12" width="7.140625" customWidth="1"/>
    <col min="13" max="13" width="7.42578125" customWidth="1"/>
    <col min="14" max="14" width="2.140625" customWidth="1"/>
    <col min="15" max="15" width="7.5703125" customWidth="1"/>
    <col min="16" max="16" width="2.28515625" customWidth="1"/>
    <col min="17" max="17" width="7.7109375" customWidth="1"/>
    <col min="18" max="18" width="4.140625" customWidth="1"/>
    <col min="19" max="19" width="8.7109375" customWidth="1"/>
    <col min="20" max="20" width="3.140625" customWidth="1"/>
    <col min="21" max="25" width="8.7109375" customWidth="1"/>
    <col min="29" max="35" width="7.7109375" customWidth="1"/>
    <col min="37" max="37" width="4.140625" customWidth="1"/>
  </cols>
  <sheetData>
    <row r="4" spans="4:60" x14ac:dyDescent="0.25">
      <c r="S4" s="1" t="s">
        <v>0</v>
      </c>
      <c r="T4" s="1"/>
    </row>
    <row r="5" spans="4:60" x14ac:dyDescent="0.25">
      <c r="P5" s="2"/>
      <c r="Q5" s="2"/>
      <c r="U5" s="1"/>
      <c r="V5" s="1"/>
      <c r="W5" s="1"/>
      <c r="X5" s="1"/>
      <c r="Y5" s="1"/>
    </row>
    <row r="6" spans="4:60" ht="17.25" x14ac:dyDescent="0.25">
      <c r="D6" s="2" t="s">
        <v>1</v>
      </c>
      <c r="E6" s="2" t="s">
        <v>2</v>
      </c>
      <c r="K6" s="2" t="s">
        <v>3</v>
      </c>
      <c r="M6" s="2" t="s">
        <v>4</v>
      </c>
      <c r="N6" s="2"/>
      <c r="O6" s="2" t="s">
        <v>5</v>
      </c>
      <c r="BE6" t="s">
        <v>6</v>
      </c>
    </row>
    <row r="7" spans="4:60" x14ac:dyDescent="0.25">
      <c r="D7" s="2" t="s">
        <v>7</v>
      </c>
      <c r="E7" s="2" t="s">
        <v>8</v>
      </c>
      <c r="K7" s="2" t="s">
        <v>9</v>
      </c>
    </row>
    <row r="8" spans="4:60" x14ac:dyDescent="0.25">
      <c r="U8" s="3">
        <v>0</v>
      </c>
      <c r="V8" s="3">
        <f>IF($O$26=0,0,0.33)</f>
        <v>0.33</v>
      </c>
      <c r="W8" s="3">
        <f>IF($O$26=0,0,0.66)</f>
        <v>0.66</v>
      </c>
      <c r="X8" s="3">
        <f>IF($O$26=0,0,1)</f>
        <v>1</v>
      </c>
      <c r="Y8" s="3"/>
    </row>
    <row r="10" spans="4:60" ht="17.25" x14ac:dyDescent="0.25">
      <c r="D10" s="4">
        <f t="shared" ref="D10:E15" si="0">D11*0.95</f>
        <v>3.4916864804687497</v>
      </c>
      <c r="E10" s="4">
        <f t="shared" si="0"/>
        <v>3.4916864804687497</v>
      </c>
      <c r="K10" s="5">
        <f t="shared" ref="K10:K23" si="1">(D10*$I$41+E10*$J$41)/($D$17*$I$41+$E$17*$J$41)</f>
        <v>0.69833729609374995</v>
      </c>
      <c r="L10" s="6"/>
      <c r="M10" s="7">
        <f t="shared" ref="M10:Q16" si="2">M$27*M$25/$K10</f>
        <v>18910.63254657833</v>
      </c>
      <c r="N10" s="8"/>
      <c r="O10" s="7">
        <f t="shared" si="2"/>
        <v>22692.759055893996</v>
      </c>
      <c r="P10" s="8"/>
      <c r="Q10" s="7">
        <f t="shared" si="2"/>
        <v>17019.569291920496</v>
      </c>
      <c r="S10" s="9">
        <f t="shared" ref="S10:S23" si="3">$M$17</f>
        <v>13205.999999999976</v>
      </c>
      <c r="T10" s="9"/>
      <c r="U10" s="10">
        <f t="shared" ref="U10:X16" si="4">$S$17*((1+$V$30*($K10/$K$17-1)-$V$30*(U$8*($O$25/$M$25-1)))+U$25)</f>
        <v>-385169.76677859313</v>
      </c>
      <c r="V10" s="10">
        <f t="shared" si="4"/>
        <v>-472329.36677859293</v>
      </c>
      <c r="W10" s="10">
        <f t="shared" si="4"/>
        <v>-559488.96677859279</v>
      </c>
      <c r="X10" s="10">
        <f t="shared" si="4"/>
        <v>-649289.7667785926</v>
      </c>
      <c r="Y10" s="10"/>
      <c r="Z10" s="6"/>
      <c r="AA10" s="6"/>
      <c r="AB10" s="6"/>
      <c r="AC10" s="6"/>
      <c r="AD10" s="6"/>
      <c r="BD10" s="6"/>
      <c r="BE10" s="11">
        <f t="shared" ref="BE10:BE23" si="5">K10*S10/$M$27</f>
        <v>4653.0214038726563</v>
      </c>
      <c r="BG10" t="s">
        <v>10</v>
      </c>
    </row>
    <row r="11" spans="4:60" x14ac:dyDescent="0.25">
      <c r="D11" s="12">
        <f t="shared" si="0"/>
        <v>3.6754594531249998</v>
      </c>
      <c r="E11" s="12">
        <f t="shared" si="0"/>
        <v>3.6754594531249998</v>
      </c>
      <c r="K11" s="5">
        <f t="shared" si="1"/>
        <v>0.73509189062499991</v>
      </c>
      <c r="L11" s="6"/>
      <c r="M11" s="7">
        <f t="shared" si="2"/>
        <v>17965.100919249417</v>
      </c>
      <c r="N11" s="8"/>
      <c r="O11" s="7">
        <f t="shared" si="2"/>
        <v>21558.121103099296</v>
      </c>
      <c r="P11" s="8"/>
      <c r="Q11" s="7">
        <f t="shared" si="2"/>
        <v>16168.590827324473</v>
      </c>
      <c r="S11" s="9">
        <f t="shared" si="3"/>
        <v>13205.999999999976</v>
      </c>
      <c r="T11" s="9"/>
      <c r="U11" s="10">
        <f t="shared" si="4"/>
        <v>-336631.64924062451</v>
      </c>
      <c r="V11" s="10">
        <f t="shared" si="4"/>
        <v>-423791.24924062437</v>
      </c>
      <c r="W11" s="10">
        <f t="shared" si="4"/>
        <v>-510950.84924062411</v>
      </c>
      <c r="X11" s="10">
        <f t="shared" si="4"/>
        <v>-600751.64924062393</v>
      </c>
      <c r="Y11" s="10"/>
      <c r="Z11" s="6"/>
      <c r="AA11" s="6"/>
      <c r="AB11" s="6"/>
      <c r="AC11" s="6"/>
      <c r="AD11" s="6"/>
      <c r="BD11" s="6"/>
      <c r="BE11" s="11">
        <f t="shared" si="5"/>
        <v>4897.9172672343748</v>
      </c>
      <c r="BG11" t="s">
        <v>11</v>
      </c>
      <c r="BH11" t="s">
        <v>12</v>
      </c>
    </row>
    <row r="12" spans="4:60" x14ac:dyDescent="0.25">
      <c r="D12" s="12">
        <f t="shared" si="0"/>
        <v>3.8689046874999997</v>
      </c>
      <c r="E12" s="12">
        <f t="shared" si="0"/>
        <v>3.8689046874999997</v>
      </c>
      <c r="K12" s="5">
        <f t="shared" si="1"/>
        <v>0.77378093749999999</v>
      </c>
      <c r="L12" s="6"/>
      <c r="M12" s="7">
        <f t="shared" si="2"/>
        <v>17066.845873286944</v>
      </c>
      <c r="N12" s="8"/>
      <c r="O12" s="7">
        <f t="shared" si="2"/>
        <v>20480.21504794433</v>
      </c>
      <c r="P12" s="8"/>
      <c r="Q12" s="7">
        <f t="shared" si="2"/>
        <v>15360.161285958247</v>
      </c>
      <c r="S12" s="9">
        <f t="shared" si="3"/>
        <v>13205.999999999976</v>
      </c>
      <c r="T12" s="9"/>
      <c r="U12" s="10">
        <f t="shared" si="4"/>
        <v>-285538.8939374995</v>
      </c>
      <c r="V12" s="10">
        <f t="shared" si="4"/>
        <v>-372698.49393749936</v>
      </c>
      <c r="W12" s="10">
        <f t="shared" si="4"/>
        <v>-459858.09393749916</v>
      </c>
      <c r="X12" s="10">
        <f t="shared" si="4"/>
        <v>-549658.89393749891</v>
      </c>
      <c r="Y12" s="10"/>
      <c r="Z12" s="6"/>
      <c r="AA12" s="6"/>
      <c r="AB12" s="6"/>
      <c r="AC12" s="6"/>
      <c r="AD12" s="6"/>
      <c r="BD12" s="6"/>
      <c r="BE12" s="11">
        <f t="shared" si="5"/>
        <v>5155.7023865624997</v>
      </c>
      <c r="BG12" s="13">
        <f>S17</f>
        <v>13205.999999999976</v>
      </c>
      <c r="BH12">
        <v>0.5</v>
      </c>
    </row>
    <row r="13" spans="4:60" x14ac:dyDescent="0.25">
      <c r="D13" s="12">
        <f t="shared" si="0"/>
        <v>4.0725312499999999</v>
      </c>
      <c r="E13" s="12">
        <f t="shared" si="0"/>
        <v>4.0725312499999999</v>
      </c>
      <c r="K13" s="5">
        <f t="shared" si="1"/>
        <v>0.81450624999999999</v>
      </c>
      <c r="L13" s="6"/>
      <c r="M13" s="7">
        <f t="shared" si="2"/>
        <v>16213.503579622595</v>
      </c>
      <c r="N13" s="8"/>
      <c r="O13" s="7">
        <f t="shared" si="2"/>
        <v>19456.204295547112</v>
      </c>
      <c r="P13" s="8"/>
      <c r="Q13" s="7">
        <f t="shared" si="2"/>
        <v>14592.153221660335</v>
      </c>
      <c r="S13" s="9">
        <f t="shared" si="3"/>
        <v>13205.999999999976</v>
      </c>
      <c r="T13" s="9"/>
      <c r="U13" s="10">
        <f t="shared" si="4"/>
        <v>-231757.04624999961</v>
      </c>
      <c r="V13" s="10">
        <f t="shared" si="4"/>
        <v>-318916.64624999941</v>
      </c>
      <c r="W13" s="10">
        <f t="shared" si="4"/>
        <v>-406076.24624999927</v>
      </c>
      <c r="X13" s="10">
        <f t="shared" si="4"/>
        <v>-495877.04624999908</v>
      </c>
      <c r="Y13" s="10"/>
      <c r="Z13" s="6"/>
      <c r="AA13" s="6"/>
      <c r="AB13" s="6"/>
      <c r="AC13" s="6"/>
      <c r="AD13" s="6"/>
      <c r="BD13" s="6"/>
      <c r="BE13" s="11">
        <f t="shared" si="5"/>
        <v>5427.0551437500008</v>
      </c>
      <c r="BG13" s="13">
        <f>BG12</f>
        <v>13205.999999999976</v>
      </c>
      <c r="BH13">
        <v>1.5</v>
      </c>
    </row>
    <row r="14" spans="4:60" x14ac:dyDescent="0.25">
      <c r="D14" s="12">
        <f t="shared" si="0"/>
        <v>4.2868750000000002</v>
      </c>
      <c r="E14" s="12">
        <f t="shared" si="0"/>
        <v>4.2868750000000002</v>
      </c>
      <c r="K14" s="5">
        <f t="shared" si="1"/>
        <v>0.857375</v>
      </c>
      <c r="L14" s="6"/>
      <c r="M14" s="7">
        <f t="shared" si="2"/>
        <v>15402.828400641465</v>
      </c>
      <c r="N14" s="8"/>
      <c r="O14" s="7">
        <f t="shared" si="2"/>
        <v>18483.394080769758</v>
      </c>
      <c r="P14" s="8"/>
      <c r="Q14" s="7">
        <f t="shared" si="2"/>
        <v>13862.545560577319</v>
      </c>
      <c r="S14" s="9">
        <f t="shared" si="3"/>
        <v>13205.999999999976</v>
      </c>
      <c r="T14" s="9"/>
      <c r="U14" s="10">
        <f t="shared" si="4"/>
        <v>-175144.57499999969</v>
      </c>
      <c r="V14" s="10">
        <f t="shared" si="4"/>
        <v>-262304.17499999946</v>
      </c>
      <c r="W14" s="10">
        <f t="shared" si="4"/>
        <v>-349463.77499999938</v>
      </c>
      <c r="X14" s="10">
        <f t="shared" si="4"/>
        <v>-439264.57499999914</v>
      </c>
      <c r="Y14" s="10"/>
      <c r="Z14" s="6"/>
      <c r="AA14" s="6"/>
      <c r="AB14" s="6"/>
      <c r="AC14" s="6"/>
      <c r="AD14" s="6"/>
      <c r="BD14" s="6"/>
      <c r="BE14" s="11">
        <f t="shared" si="5"/>
        <v>5712.689625</v>
      </c>
    </row>
    <row r="15" spans="4:60" x14ac:dyDescent="0.25">
      <c r="D15" s="12">
        <f t="shared" si="0"/>
        <v>4.5125000000000002</v>
      </c>
      <c r="E15" s="12">
        <f t="shared" si="0"/>
        <v>4.5125000000000002</v>
      </c>
      <c r="K15" s="5">
        <f t="shared" si="1"/>
        <v>0.90250000000000008</v>
      </c>
      <c r="L15" s="6"/>
      <c r="M15" s="7">
        <f t="shared" si="2"/>
        <v>14632.686980609391</v>
      </c>
      <c r="N15" s="8"/>
      <c r="O15" s="7">
        <f t="shared" si="2"/>
        <v>17559.224376731268</v>
      </c>
      <c r="P15" s="8"/>
      <c r="Q15" s="7">
        <f t="shared" si="2"/>
        <v>13169.418282548451</v>
      </c>
      <c r="S15" s="9">
        <f t="shared" si="3"/>
        <v>13205.999999999976</v>
      </c>
      <c r="T15" s="9"/>
      <c r="U15" s="10">
        <f t="shared" si="4"/>
        <v>-115552.49999999969</v>
      </c>
      <c r="V15" s="10">
        <f t="shared" si="4"/>
        <v>-202712.09999999951</v>
      </c>
      <c r="W15" s="10">
        <f t="shared" si="4"/>
        <v>-289871.69999999931</v>
      </c>
      <c r="X15" s="10">
        <f t="shared" si="4"/>
        <v>-379672.49999999919</v>
      </c>
      <c r="Y15" s="10"/>
      <c r="Z15" s="6"/>
      <c r="AA15" s="6"/>
      <c r="AB15" s="6"/>
      <c r="AC15" s="6"/>
      <c r="AD15" s="6"/>
      <c r="BD15" s="6"/>
      <c r="BE15" s="11">
        <f t="shared" si="5"/>
        <v>6013.357500000001</v>
      </c>
    </row>
    <row r="16" spans="4:60" x14ac:dyDescent="0.25">
      <c r="D16" s="12">
        <f>D17*0.95</f>
        <v>4.75</v>
      </c>
      <c r="E16" s="12">
        <f>E17*0.95</f>
        <v>4.75</v>
      </c>
      <c r="K16" s="5">
        <f t="shared" si="1"/>
        <v>0.95</v>
      </c>
      <c r="L16" s="6"/>
      <c r="M16" s="7">
        <f t="shared" si="2"/>
        <v>13901.052631578923</v>
      </c>
      <c r="N16" s="8"/>
      <c r="O16" s="7">
        <f t="shared" si="2"/>
        <v>16681.263157894708</v>
      </c>
      <c r="P16" s="8"/>
      <c r="Q16" s="7">
        <f t="shared" si="2"/>
        <v>12510.94736842103</v>
      </c>
      <c r="S16" s="9">
        <f t="shared" si="3"/>
        <v>13205.999999999976</v>
      </c>
      <c r="T16" s="9"/>
      <c r="U16" s="10">
        <f t="shared" si="4"/>
        <v>-52823.999999999964</v>
      </c>
      <c r="V16" s="10">
        <f t="shared" si="4"/>
        <v>-139983.5999999998</v>
      </c>
      <c r="W16" s="10">
        <f t="shared" si="4"/>
        <v>-227143.19999999963</v>
      </c>
      <c r="X16" s="10">
        <f t="shared" si="4"/>
        <v>-316943.99999999942</v>
      </c>
      <c r="Y16" s="10"/>
      <c r="Z16" s="6"/>
      <c r="AA16" s="6"/>
      <c r="AB16" s="6"/>
      <c r="AC16" s="6"/>
      <c r="AD16" s="6"/>
      <c r="BD16" s="6"/>
      <c r="BE16" s="11">
        <f t="shared" si="5"/>
        <v>6329.85</v>
      </c>
    </row>
    <row r="17" spans="4:57" x14ac:dyDescent="0.25">
      <c r="D17" s="14">
        <f>'[1]Chapter 5 Table 1'!K8</f>
        <v>5</v>
      </c>
      <c r="E17" s="14">
        <f>'[1]Chapter 5 Table 1'!K9</f>
        <v>5</v>
      </c>
      <c r="K17" s="5">
        <f t="shared" si="1"/>
        <v>1</v>
      </c>
      <c r="L17" s="6"/>
      <c r="M17" s="7">
        <f>M$27*M$25/$K17</f>
        <v>13205.999999999976</v>
      </c>
      <c r="N17" s="8"/>
      <c r="O17" s="7">
        <f>O$27*O$25/$K17</f>
        <v>15847.19999999997</v>
      </c>
      <c r="P17" s="8"/>
      <c r="Q17" s="7">
        <f>Q$27*Q$25/$K17</f>
        <v>11885.399999999978</v>
      </c>
      <c r="S17" s="9">
        <f t="shared" si="3"/>
        <v>13205.999999999976</v>
      </c>
      <c r="T17" s="9"/>
      <c r="U17" s="10">
        <f>$S$17*((1+$V$30*($K17/$K$17-1)-$V$30*(U$8*($O$25/$M$25-1)))+U$25)</f>
        <v>13205.999999999976</v>
      </c>
      <c r="V17" s="10">
        <f>$S$17*((1+$V$30*($K17/$K$17-1)-$V$30*(V$8*($O$25/$M$25-1)))+V$25)</f>
        <v>-73953.599999999846</v>
      </c>
      <c r="W17" s="10">
        <f>$S$17*((1+$V$30*($K17/$K$17-1)-$V$30*(W$8*($O$25/$M$25-1)))+W$25)</f>
        <v>-161113.19999999969</v>
      </c>
      <c r="X17" s="10">
        <f>$S$17*((1+$V$30*($K17/$K$17-1)-$V$30*(X$8*($O$25/$M$25-1)))+X$25)</f>
        <v>-250913.99999999951</v>
      </c>
      <c r="Y17" s="10"/>
      <c r="Z17" s="6"/>
      <c r="AA17" s="6"/>
      <c r="AB17" s="6"/>
      <c r="AC17" s="6"/>
      <c r="AD17" s="6"/>
      <c r="BD17" s="6"/>
      <c r="BE17" s="6">
        <f t="shared" si="5"/>
        <v>6663</v>
      </c>
    </row>
    <row r="18" spans="4:57" x14ac:dyDescent="0.25">
      <c r="D18" s="12">
        <f t="shared" ref="D18:E23" si="6">D17*1.05</f>
        <v>5.25</v>
      </c>
      <c r="E18" s="12">
        <f t="shared" si="6"/>
        <v>5.25</v>
      </c>
      <c r="K18" s="5">
        <f t="shared" si="1"/>
        <v>1.05</v>
      </c>
      <c r="L18" s="6"/>
      <c r="M18" s="7">
        <f t="shared" ref="M18:Q23" si="7">M$27*M$25/$K18</f>
        <v>12577.142857142833</v>
      </c>
      <c r="N18" s="8"/>
      <c r="O18" s="7">
        <f t="shared" si="7"/>
        <v>15092.571428571398</v>
      </c>
      <c r="P18" s="8"/>
      <c r="Q18" s="7">
        <f t="shared" si="7"/>
        <v>11319.428571428551</v>
      </c>
      <c r="S18" s="9">
        <f t="shared" si="3"/>
        <v>13205.999999999976</v>
      </c>
      <c r="T18" s="9"/>
      <c r="U18" s="10">
        <f t="shared" ref="U18:X23" si="8">$S$17*((1+$V$30*($K18/$K$17-1)-$V$30*(U$8*($O$25/$M$25-1)))+U$25)</f>
        <v>79235.999999999913</v>
      </c>
      <c r="V18" s="10">
        <f t="shared" si="8"/>
        <v>-7923.5999999999103</v>
      </c>
      <c r="W18" s="10">
        <f t="shared" si="8"/>
        <v>-95083.199999999735</v>
      </c>
      <c r="X18" s="10">
        <f t="shared" si="8"/>
        <v>-184883.99999999956</v>
      </c>
      <c r="Y18" s="10"/>
      <c r="Z18" s="6"/>
      <c r="AA18" s="6"/>
      <c r="AB18" s="6"/>
      <c r="AC18" s="6"/>
      <c r="AD18" s="6"/>
      <c r="BD18" s="6"/>
      <c r="BE18" s="11">
        <f t="shared" si="5"/>
        <v>6996.1500000000005</v>
      </c>
    </row>
    <row r="19" spans="4:57" x14ac:dyDescent="0.25">
      <c r="D19" s="12">
        <f t="shared" si="6"/>
        <v>5.5125000000000002</v>
      </c>
      <c r="E19" s="12">
        <f t="shared" si="6"/>
        <v>5.5125000000000002</v>
      </c>
      <c r="K19" s="5">
        <f t="shared" si="1"/>
        <v>1.1025</v>
      </c>
      <c r="L19" s="6"/>
      <c r="M19" s="7">
        <f t="shared" si="7"/>
        <v>11978.231292516984</v>
      </c>
      <c r="N19" s="8"/>
      <c r="O19" s="7">
        <f t="shared" si="7"/>
        <v>14373.87755102038</v>
      </c>
      <c r="P19" s="8"/>
      <c r="Q19" s="7">
        <f t="shared" si="7"/>
        <v>10780.408163265285</v>
      </c>
      <c r="S19" s="9">
        <f t="shared" si="3"/>
        <v>13205.999999999976</v>
      </c>
      <c r="T19" s="9"/>
      <c r="U19" s="10">
        <f t="shared" si="8"/>
        <v>148567.49999999977</v>
      </c>
      <c r="V19" s="10">
        <f t="shared" si="8"/>
        <v>61407.899999999951</v>
      </c>
      <c r="W19" s="10">
        <f t="shared" si="8"/>
        <v>-25751.699999999873</v>
      </c>
      <c r="X19" s="10">
        <f t="shared" si="8"/>
        <v>-115552.49999999969</v>
      </c>
      <c r="Y19" s="10"/>
      <c r="Z19" s="6"/>
      <c r="AA19" s="6"/>
      <c r="AB19" s="6"/>
      <c r="AC19" s="6"/>
      <c r="AD19" s="6"/>
      <c r="BD19" s="6"/>
      <c r="BE19" s="11">
        <f t="shared" si="5"/>
        <v>7345.9575000000004</v>
      </c>
    </row>
    <row r="20" spans="4:57" x14ac:dyDescent="0.25">
      <c r="D20" s="12">
        <f t="shared" si="6"/>
        <v>5.7881250000000009</v>
      </c>
      <c r="E20" s="12">
        <f t="shared" si="6"/>
        <v>5.7881250000000009</v>
      </c>
      <c r="K20" s="5">
        <f t="shared" si="1"/>
        <v>1.1576250000000001</v>
      </c>
      <c r="L20" s="6"/>
      <c r="M20" s="7">
        <f t="shared" si="7"/>
        <v>11407.839326206651</v>
      </c>
      <c r="N20" s="8"/>
      <c r="O20" s="7">
        <f t="shared" si="7"/>
        <v>13689.407191447981</v>
      </c>
      <c r="P20" s="8"/>
      <c r="Q20" s="7">
        <f t="shared" si="7"/>
        <v>10267.055393585986</v>
      </c>
      <c r="S20" s="9">
        <f t="shared" si="3"/>
        <v>13205.999999999976</v>
      </c>
      <c r="T20" s="9"/>
      <c r="U20" s="10">
        <f t="shared" si="8"/>
        <v>221365.57499999978</v>
      </c>
      <c r="V20" s="10">
        <f t="shared" si="8"/>
        <v>134205.97499999998</v>
      </c>
      <c r="W20" s="10">
        <f t="shared" si="8"/>
        <v>47046.375000000124</v>
      </c>
      <c r="X20" s="10">
        <f t="shared" si="8"/>
        <v>-42754.424999999697</v>
      </c>
      <c r="Y20" s="10"/>
      <c r="Z20" s="6"/>
      <c r="AA20" s="6"/>
      <c r="AB20" s="6"/>
      <c r="AC20" s="6"/>
      <c r="AD20" s="6"/>
      <c r="BD20" s="6"/>
      <c r="BE20" s="11">
        <f t="shared" si="5"/>
        <v>7713.2553750000015</v>
      </c>
    </row>
    <row r="21" spans="4:57" x14ac:dyDescent="0.25">
      <c r="D21" s="12">
        <f t="shared" si="6"/>
        <v>6.0775312500000007</v>
      </c>
      <c r="E21" s="12">
        <f t="shared" si="6"/>
        <v>6.0775312500000007</v>
      </c>
      <c r="K21" s="5">
        <f t="shared" si="1"/>
        <v>1.2155062500000002</v>
      </c>
      <c r="L21" s="6"/>
      <c r="M21" s="7">
        <f t="shared" si="7"/>
        <v>10864.608882101573</v>
      </c>
      <c r="N21" s="8"/>
      <c r="O21" s="7">
        <f t="shared" si="7"/>
        <v>13037.530658521884</v>
      </c>
      <c r="P21" s="8"/>
      <c r="Q21" s="7">
        <f t="shared" si="7"/>
        <v>9778.1479938914144</v>
      </c>
      <c r="S21" s="9">
        <f t="shared" si="3"/>
        <v>13205.999999999976</v>
      </c>
      <c r="T21" s="9"/>
      <c r="U21" s="10">
        <f t="shared" si="8"/>
        <v>297803.55374999979</v>
      </c>
      <c r="V21" s="10">
        <f t="shared" si="8"/>
        <v>210643.95374999999</v>
      </c>
      <c r="W21" s="10">
        <f t="shared" si="8"/>
        <v>123484.35375000014</v>
      </c>
      <c r="X21" s="10">
        <f t="shared" si="8"/>
        <v>33683.553750000319</v>
      </c>
      <c r="Y21" s="10"/>
      <c r="Z21" s="6"/>
      <c r="AA21" s="6"/>
      <c r="AB21" s="6"/>
      <c r="AC21" s="6"/>
      <c r="AD21" s="6"/>
      <c r="BD21" s="6"/>
      <c r="BE21" s="11">
        <f t="shared" si="5"/>
        <v>8098.9181437500019</v>
      </c>
    </row>
    <row r="22" spans="4:57" x14ac:dyDescent="0.25">
      <c r="D22" s="12">
        <f t="shared" si="6"/>
        <v>6.3814078125000009</v>
      </c>
      <c r="E22" s="12">
        <f t="shared" si="6"/>
        <v>6.3814078125000009</v>
      </c>
      <c r="K22" s="5">
        <f t="shared" si="1"/>
        <v>1.2762815625000001</v>
      </c>
      <c r="L22" s="6"/>
      <c r="M22" s="7">
        <f t="shared" si="7"/>
        <v>10347.246554382451</v>
      </c>
      <c r="N22" s="8"/>
      <c r="O22" s="7">
        <f t="shared" si="7"/>
        <v>12416.695865258938</v>
      </c>
      <c r="P22" s="8"/>
      <c r="Q22" s="7">
        <f t="shared" si="7"/>
        <v>9312.5218989442037</v>
      </c>
      <c r="S22" s="9">
        <f t="shared" si="3"/>
        <v>13205.999999999976</v>
      </c>
      <c r="T22" s="9"/>
      <c r="U22" s="10">
        <f t="shared" si="8"/>
        <v>378063.43143749953</v>
      </c>
      <c r="V22" s="10">
        <f t="shared" si="8"/>
        <v>290903.83143749967</v>
      </c>
      <c r="W22" s="10">
        <f t="shared" si="8"/>
        <v>203744.23143749987</v>
      </c>
      <c r="X22" s="10">
        <f t="shared" si="8"/>
        <v>113943.43143750002</v>
      </c>
      <c r="Y22" s="10"/>
      <c r="Z22" s="6"/>
      <c r="AA22" s="6"/>
      <c r="AB22" s="6"/>
      <c r="AC22" s="6"/>
      <c r="AD22" s="6"/>
      <c r="BD22" s="6"/>
      <c r="BE22" s="11">
        <f t="shared" si="5"/>
        <v>8503.8640509375018</v>
      </c>
    </row>
    <row r="23" spans="4:57" x14ac:dyDescent="0.25">
      <c r="D23" s="15">
        <f t="shared" si="6"/>
        <v>6.7004782031250016</v>
      </c>
      <c r="E23" s="15">
        <f t="shared" si="6"/>
        <v>6.7004782031250016</v>
      </c>
      <c r="K23" s="5">
        <f t="shared" si="1"/>
        <v>1.3400956406250004</v>
      </c>
      <c r="L23" s="6"/>
      <c r="M23" s="7">
        <f t="shared" si="7"/>
        <v>9854.5205279832844</v>
      </c>
      <c r="N23" s="8"/>
      <c r="O23" s="7">
        <f t="shared" si="7"/>
        <v>11825.42463357994</v>
      </c>
      <c r="P23" s="8"/>
      <c r="Q23" s="7">
        <f t="shared" si="7"/>
        <v>8869.0684751849549</v>
      </c>
      <c r="S23" s="9">
        <f t="shared" si="3"/>
        <v>13205.999999999976</v>
      </c>
      <c r="T23" s="9"/>
      <c r="U23" s="10">
        <f t="shared" si="8"/>
        <v>462336.30300937471</v>
      </c>
      <c r="V23" s="10">
        <f t="shared" si="8"/>
        <v>375176.70300937491</v>
      </c>
      <c r="W23" s="10">
        <f t="shared" si="8"/>
        <v>288017.10300937505</v>
      </c>
      <c r="X23" s="10">
        <f t="shared" si="8"/>
        <v>198216.30300937523</v>
      </c>
      <c r="Y23" s="10"/>
      <c r="Z23" s="6"/>
      <c r="AA23" s="6"/>
      <c r="AB23" s="6"/>
      <c r="AC23" s="6"/>
      <c r="BD23" s="6"/>
      <c r="BE23" s="11">
        <f t="shared" si="5"/>
        <v>8929.0572534843777</v>
      </c>
    </row>
    <row r="24" spans="4:57" x14ac:dyDescent="0.25">
      <c r="I24" s="16">
        <f>D23*1.05</f>
        <v>7.0355021132812521</v>
      </c>
      <c r="J24" s="16">
        <f>E23*1.05</f>
        <v>7.0355021132812521</v>
      </c>
      <c r="K24" s="17">
        <f>(I24*$I$41+J24*$J$41)/($D$17*$I$41+$E$17*$J$41)</f>
        <v>1.4071004226562505</v>
      </c>
      <c r="L24" s="18"/>
      <c r="M24" s="19"/>
      <c r="N24" s="18"/>
      <c r="O24" s="19"/>
      <c r="P24" s="18"/>
      <c r="Q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" t="s">
        <v>4</v>
      </c>
      <c r="AE24" s="2"/>
      <c r="AF24" s="2" t="s">
        <v>5</v>
      </c>
      <c r="AG24" s="2"/>
      <c r="AH24" s="2" t="s">
        <v>13</v>
      </c>
      <c r="BD24" s="18"/>
      <c r="BE24" s="16">
        <f>K24*O24/$M$27</f>
        <v>0</v>
      </c>
    </row>
    <row r="25" spans="4:57" ht="17.25" x14ac:dyDescent="0.25">
      <c r="L25" s="2" t="s">
        <v>14</v>
      </c>
      <c r="M25" s="20">
        <v>6663</v>
      </c>
      <c r="O25" s="20">
        <f>M25*(1+O26)</f>
        <v>7995.5999999999995</v>
      </c>
      <c r="Q25" s="20">
        <f>M25*0.9</f>
        <v>5996.7</v>
      </c>
      <c r="S25" t="s">
        <v>41</v>
      </c>
      <c r="U25" s="27">
        <v>0</v>
      </c>
      <c r="V25" s="27">
        <v>0</v>
      </c>
      <c r="W25" s="27">
        <v>0</v>
      </c>
      <c r="X25" s="27">
        <v>0</v>
      </c>
      <c r="AC25" s="2" t="s">
        <v>14</v>
      </c>
      <c r="AD25">
        <f>M25</f>
        <v>6663</v>
      </c>
      <c r="AF25">
        <f>O25</f>
        <v>7995.5999999999995</v>
      </c>
      <c r="AH25">
        <f>Q25</f>
        <v>5996.7</v>
      </c>
    </row>
    <row r="26" spans="4:57" ht="17.25" x14ac:dyDescent="0.25">
      <c r="O26" s="28">
        <v>0.2</v>
      </c>
      <c r="AC26" s="2" t="s">
        <v>15</v>
      </c>
      <c r="AF26" s="21">
        <f>AF25/$AD25-1</f>
        <v>0.19999999999999996</v>
      </c>
      <c r="AH26" s="21">
        <f>AH25/$AD25-1</f>
        <v>-9.9999999999999978E-2</v>
      </c>
    </row>
    <row r="27" spans="4:57" ht="17.25" x14ac:dyDescent="0.25">
      <c r="L27" s="2" t="s">
        <v>16</v>
      </c>
      <c r="M27">
        <f>1.981990094552</f>
        <v>1.9819900945519999</v>
      </c>
      <c r="O27">
        <f>M27</f>
        <v>1.9819900945519999</v>
      </c>
      <c r="Q27">
        <f>M27</f>
        <v>1.9819900945519999</v>
      </c>
    </row>
    <row r="28" spans="4:57" x14ac:dyDescent="0.25">
      <c r="AA28" s="6"/>
    </row>
    <row r="29" spans="4:57" ht="17.25" x14ac:dyDescent="0.25">
      <c r="T29" s="22"/>
      <c r="U29" s="23" t="s">
        <v>17</v>
      </c>
      <c r="V29" s="22">
        <v>13206</v>
      </c>
      <c r="AA29" s="18"/>
      <c r="AB29" s="6"/>
      <c r="AC29" s="24" t="s">
        <v>18</v>
      </c>
      <c r="AD29" s="2" t="s">
        <v>19</v>
      </c>
      <c r="AE29" s="25">
        <f>U8</f>
        <v>0</v>
      </c>
      <c r="AF29" s="25">
        <f>V8</f>
        <v>0.33</v>
      </c>
      <c r="AG29" s="25">
        <f>W8</f>
        <v>0.66</v>
      </c>
      <c r="AH29" s="25">
        <f>X8</f>
        <v>1</v>
      </c>
    </row>
    <row r="30" spans="4:57" ht="18.75" x14ac:dyDescent="0.35">
      <c r="T30" s="22"/>
      <c r="U30" s="22" t="s">
        <v>20</v>
      </c>
      <c r="V30" s="22">
        <v>100</v>
      </c>
      <c r="AB30" s="18"/>
      <c r="AC30" s="2" t="s">
        <v>21</v>
      </c>
      <c r="AD30" s="12">
        <f>AD25*M27/$S17</f>
        <v>1</v>
      </c>
      <c r="AE30" s="3">
        <f>$AD30*(   (((1+AE$29*$V$30)/(1+$V$30))*$AF$26)-V$25/(1+$V$30)+1)</f>
        <v>1.001980198019802</v>
      </c>
      <c r="AF30" s="3">
        <f>$AD30*(   (((1+AF$29*$V$30)/(1+$V$30))*$AF$26)-W$25/(1+$V$30)+1)</f>
        <v>1.0673267326732674</v>
      </c>
      <c r="AG30" s="3">
        <f>$AD30*(   (((1+AG$29*$V$30)/(1+$V$30))*$AF$26)+1)</f>
        <v>1.1326732673267326</v>
      </c>
      <c r="AH30" s="3">
        <f>$AD30*(   (((1+AH$29*$V$30)/(1+$V$30))*$AF$26)+1)</f>
        <v>1.2</v>
      </c>
    </row>
    <row r="31" spans="4:57" ht="17.25" x14ac:dyDescent="0.25">
      <c r="AC31" s="2" t="s">
        <v>22</v>
      </c>
      <c r="AE31" s="21">
        <f>AE30/$AD30-1</f>
        <v>1.980198019801982E-3</v>
      </c>
      <c r="AF31" s="21">
        <f>AF30/$AD30-1</f>
        <v>6.7326732673267387E-2</v>
      </c>
      <c r="AG31" s="21">
        <f>AG30/$AD30-1</f>
        <v>0.13267326732673257</v>
      </c>
      <c r="AH31" s="21">
        <f>AH30/$AD30-1</f>
        <v>0.19999999999999996</v>
      </c>
    </row>
    <row r="32" spans="4:57" ht="17.25" x14ac:dyDescent="0.25">
      <c r="AC32" s="2" t="s">
        <v>23</v>
      </c>
      <c r="AD32" s="13">
        <f>S16</f>
        <v>13205.999999999976</v>
      </c>
      <c r="AE32">
        <f>$AD32*(1+$V$30*(AE31-AE29*$AF$26)+V25)</f>
        <v>15821.04950495047</v>
      </c>
      <c r="AF32">
        <f>$AD32*(1+$V$30*(AF31-AF29*$AF$26)+W25)</f>
        <v>14958.083168316898</v>
      </c>
      <c r="AG32">
        <f>$AD32*(1+$V$30*(AG31-AG29*$AF$26))</f>
        <v>14095.116831683032</v>
      </c>
      <c r="AH32">
        <f>$AD32*(1+$V$30*(AH31-AH29*$AF$26))</f>
        <v>13205.999999999976</v>
      </c>
    </row>
    <row r="33" spans="6:34" x14ac:dyDescent="0.25">
      <c r="AC33" s="2" t="s">
        <v>24</v>
      </c>
      <c r="AD33" s="21">
        <f>AD32/$AD32-1</f>
        <v>0</v>
      </c>
      <c r="AE33" s="21">
        <f>AE32/$AD32-1</f>
        <v>0.1980198019801982</v>
      </c>
      <c r="AF33" s="21">
        <f>AF32/$AD32-1</f>
        <v>0.13267326732673967</v>
      </c>
      <c r="AG33" s="21">
        <f>AG32/$AD32-1</f>
        <v>6.7326732673258949E-2</v>
      </c>
      <c r="AH33" s="21">
        <f>AH32/$AD32-1</f>
        <v>0</v>
      </c>
    </row>
    <row r="35" spans="6:34" x14ac:dyDescent="0.25">
      <c r="AE35">
        <f>$AD30*((((1+$V$30*AE29)/(1+$V$30))*($AF$26))+1)</f>
        <v>1.001980198019802</v>
      </c>
      <c r="AF35">
        <f>$AD30*((((1+$V$30*AF29)/(1+$V$30))*($AF$26))+1)</f>
        <v>1.0673267326732674</v>
      </c>
      <c r="AG35">
        <f>$AD30*((((1+$V$30*AG29)/(1+$V$30))*($AF$26))+1)</f>
        <v>1.1326732673267326</v>
      </c>
      <c r="AH35">
        <f>$AD30*((((1+$V$30*AH29)/(1+$V$30))*($AF$26))+1)</f>
        <v>1.2</v>
      </c>
    </row>
    <row r="39" spans="6:34" x14ac:dyDescent="0.25">
      <c r="AC39" t="s">
        <v>25</v>
      </c>
    </row>
    <row r="40" spans="6:34" x14ac:dyDescent="0.25">
      <c r="AC40" t="s">
        <v>11</v>
      </c>
      <c r="AD40" t="s">
        <v>12</v>
      </c>
    </row>
    <row r="41" spans="6:34" x14ac:dyDescent="0.25">
      <c r="F41" t="s">
        <v>26</v>
      </c>
      <c r="I41">
        <v>0.5</v>
      </c>
      <c r="J41">
        <v>0.5</v>
      </c>
      <c r="AC41">
        <v>0</v>
      </c>
      <c r="AD41" s="3">
        <f>K17</f>
        <v>1</v>
      </c>
    </row>
    <row r="42" spans="6:34" x14ac:dyDescent="0.25">
      <c r="Q42" t="s">
        <v>27</v>
      </c>
      <c r="Z42">
        <f>M27*M25/S17</f>
        <v>1</v>
      </c>
      <c r="AC42" s="13">
        <f>M17</f>
        <v>13205.999999999976</v>
      </c>
      <c r="AD42" s="3">
        <f>AD41</f>
        <v>1</v>
      </c>
    </row>
    <row r="43" spans="6:34" ht="17.25" x14ac:dyDescent="0.25">
      <c r="J43" t="s">
        <v>28</v>
      </c>
      <c r="N43" t="s">
        <v>16</v>
      </c>
    </row>
    <row r="44" spans="6:34" ht="17.25" x14ac:dyDescent="0.25">
      <c r="J44" t="s">
        <v>29</v>
      </c>
      <c r="N44" t="s">
        <v>14</v>
      </c>
      <c r="AC44" s="26" t="s">
        <v>18</v>
      </c>
      <c r="AD44" s="3">
        <f>AE29</f>
        <v>0</v>
      </c>
    </row>
    <row r="45" spans="6:34" x14ac:dyDescent="0.25">
      <c r="AC45" s="2" t="s">
        <v>30</v>
      </c>
      <c r="AE45" t="s">
        <v>31</v>
      </c>
    </row>
    <row r="46" spans="6:34" x14ac:dyDescent="0.25">
      <c r="AC46" s="2" t="s">
        <v>11</v>
      </c>
      <c r="AD46" t="s">
        <v>12</v>
      </c>
      <c r="AE46" t="s">
        <v>11</v>
      </c>
      <c r="AF46" t="s">
        <v>12</v>
      </c>
    </row>
    <row r="47" spans="6:34" x14ac:dyDescent="0.25">
      <c r="AC47">
        <v>0</v>
      </c>
      <c r="AD47" s="3">
        <f>AE30</f>
        <v>1.001980198019802</v>
      </c>
      <c r="AE47">
        <f>AE32</f>
        <v>15821.04950495047</v>
      </c>
      <c r="AF47">
        <v>0</v>
      </c>
    </row>
    <row r="48" spans="6:34" x14ac:dyDescent="0.25">
      <c r="AC48">
        <f>AE32</f>
        <v>15821.04950495047</v>
      </c>
      <c r="AD48" s="3">
        <f>AE30</f>
        <v>1.001980198019802</v>
      </c>
      <c r="AE48">
        <f>AE32</f>
        <v>15821.04950495047</v>
      </c>
      <c r="AF48" s="3">
        <f>AE30</f>
        <v>1.001980198019802</v>
      </c>
    </row>
    <row r="50" spans="29:32" x14ac:dyDescent="0.25">
      <c r="AC50" s="26" t="s">
        <v>18</v>
      </c>
      <c r="AD50" s="3">
        <f>AF29</f>
        <v>0.33</v>
      </c>
    </row>
    <row r="51" spans="29:32" x14ac:dyDescent="0.25">
      <c r="AC51" s="2" t="s">
        <v>32</v>
      </c>
      <c r="AE51" t="s">
        <v>33</v>
      </c>
    </row>
    <row r="52" spans="29:32" x14ac:dyDescent="0.25">
      <c r="AC52" s="2" t="s">
        <v>11</v>
      </c>
      <c r="AD52" t="s">
        <v>12</v>
      </c>
      <c r="AE52" t="s">
        <v>11</v>
      </c>
      <c r="AF52" t="s">
        <v>12</v>
      </c>
    </row>
    <row r="53" spans="29:32" x14ac:dyDescent="0.25">
      <c r="AC53">
        <v>0</v>
      </c>
      <c r="AD53" s="3">
        <f>AF30</f>
        <v>1.0673267326732674</v>
      </c>
      <c r="AE53">
        <f>AF32</f>
        <v>14958.083168316898</v>
      </c>
      <c r="AF53">
        <v>0</v>
      </c>
    </row>
    <row r="54" spans="29:32" x14ac:dyDescent="0.25">
      <c r="AC54">
        <f>AF32</f>
        <v>14958.083168316898</v>
      </c>
      <c r="AD54" s="3">
        <f>AF30</f>
        <v>1.0673267326732674</v>
      </c>
      <c r="AE54">
        <f>AF32</f>
        <v>14958.083168316898</v>
      </c>
      <c r="AF54" s="3">
        <f>AD54</f>
        <v>1.0673267326732674</v>
      </c>
    </row>
    <row r="56" spans="29:32" x14ac:dyDescent="0.25">
      <c r="AC56" s="26" t="s">
        <v>18</v>
      </c>
      <c r="AD56" s="3">
        <f>AG29</f>
        <v>0.66</v>
      </c>
    </row>
    <row r="57" spans="29:32" x14ac:dyDescent="0.25">
      <c r="AC57" s="2" t="s">
        <v>34</v>
      </c>
      <c r="AE57" t="s">
        <v>35</v>
      </c>
    </row>
    <row r="58" spans="29:32" x14ac:dyDescent="0.25">
      <c r="AC58" s="2" t="s">
        <v>11</v>
      </c>
      <c r="AD58" t="s">
        <v>12</v>
      </c>
      <c r="AE58" t="s">
        <v>11</v>
      </c>
      <c r="AF58" t="s">
        <v>12</v>
      </c>
    </row>
    <row r="59" spans="29:32" x14ac:dyDescent="0.25">
      <c r="AC59">
        <v>0</v>
      </c>
      <c r="AD59" s="3">
        <f>AG30</f>
        <v>1.1326732673267326</v>
      </c>
      <c r="AE59">
        <f>AC60</f>
        <v>14095.116831683032</v>
      </c>
      <c r="AF59">
        <v>0</v>
      </c>
    </row>
    <row r="60" spans="29:32" x14ac:dyDescent="0.25">
      <c r="AC60">
        <f>AG32</f>
        <v>14095.116831683032</v>
      </c>
      <c r="AD60" s="3">
        <f>AD59</f>
        <v>1.1326732673267326</v>
      </c>
      <c r="AE60">
        <f>AE59</f>
        <v>14095.116831683032</v>
      </c>
      <c r="AF60" s="3">
        <f>AD60</f>
        <v>1.1326732673267326</v>
      </c>
    </row>
    <row r="62" spans="29:32" x14ac:dyDescent="0.25">
      <c r="AC62" s="26" t="s">
        <v>18</v>
      </c>
      <c r="AD62" s="3">
        <f>AH29</f>
        <v>1</v>
      </c>
    </row>
    <row r="63" spans="29:32" x14ac:dyDescent="0.25">
      <c r="AC63" s="2" t="s">
        <v>36</v>
      </c>
      <c r="AE63" t="s">
        <v>37</v>
      </c>
    </row>
    <row r="64" spans="29:32" x14ac:dyDescent="0.25">
      <c r="AC64" s="2" t="s">
        <v>11</v>
      </c>
      <c r="AD64" t="s">
        <v>12</v>
      </c>
      <c r="AE64" t="s">
        <v>11</v>
      </c>
      <c r="AF64" t="s">
        <v>12</v>
      </c>
    </row>
    <row r="65" spans="29:32" x14ac:dyDescent="0.25">
      <c r="AC65">
        <v>0</v>
      </c>
      <c r="AD65" s="3">
        <f>AH30</f>
        <v>1.2</v>
      </c>
      <c r="AE65">
        <f>AC66</f>
        <v>13205.999999999976</v>
      </c>
      <c r="AF65">
        <v>0</v>
      </c>
    </row>
    <row r="66" spans="29:32" x14ac:dyDescent="0.25">
      <c r="AC66">
        <f>AH32</f>
        <v>13205.999999999976</v>
      </c>
      <c r="AD66" s="3">
        <f>AH30</f>
        <v>1.2</v>
      </c>
      <c r="AE66">
        <f>AC66</f>
        <v>13205.999999999976</v>
      </c>
      <c r="AF66" s="3">
        <f>AD66</f>
        <v>1.2</v>
      </c>
    </row>
    <row r="72" spans="29:32" x14ac:dyDescent="0.25">
      <c r="AC72" t="s">
        <v>38</v>
      </c>
    </row>
    <row r="73" spans="29:32" x14ac:dyDescent="0.25">
      <c r="AC73" t="s">
        <v>11</v>
      </c>
      <c r="AD73" t="s">
        <v>12</v>
      </c>
    </row>
    <row r="74" spans="29:32" x14ac:dyDescent="0.25">
      <c r="AC74">
        <v>0</v>
      </c>
      <c r="AD74" s="12">
        <f>AD30</f>
        <v>1</v>
      </c>
    </row>
    <row r="75" spans="29:32" x14ac:dyDescent="0.25">
      <c r="AC75" s="13">
        <f>S17</f>
        <v>13205.999999999976</v>
      </c>
      <c r="AD75" s="12">
        <f>AD74</f>
        <v>1</v>
      </c>
    </row>
    <row r="77" spans="29:32" x14ac:dyDescent="0.25">
      <c r="AC77" t="s">
        <v>39</v>
      </c>
    </row>
    <row r="78" spans="29:32" x14ac:dyDescent="0.25">
      <c r="AC78" t="s">
        <v>11</v>
      </c>
      <c r="AD78" t="s">
        <v>12</v>
      </c>
    </row>
    <row r="79" spans="29:32" x14ac:dyDescent="0.25">
      <c r="AC79">
        <f>AC74</f>
        <v>0</v>
      </c>
      <c r="AD79" s="12">
        <f>AF30</f>
        <v>1.0673267326732674</v>
      </c>
    </row>
    <row r="80" spans="29:32" x14ac:dyDescent="0.25">
      <c r="AC80">
        <f>AC75</f>
        <v>13205.999999999976</v>
      </c>
      <c r="AD80" s="12">
        <f>AF30</f>
        <v>1.0673267326732674</v>
      </c>
    </row>
    <row r="82" spans="29:30" x14ac:dyDescent="0.25">
      <c r="AC82" t="s">
        <v>40</v>
      </c>
    </row>
    <row r="83" spans="29:30" x14ac:dyDescent="0.25">
      <c r="AC83" t="s">
        <v>11</v>
      </c>
      <c r="AD83" t="s">
        <v>12</v>
      </c>
    </row>
    <row r="84" spans="29:30" x14ac:dyDescent="0.25">
      <c r="AC84">
        <f>AC79</f>
        <v>0</v>
      </c>
      <c r="AD84" s="12">
        <f>AG30</f>
        <v>1.1326732673267326</v>
      </c>
    </row>
    <row r="85" spans="29:30" x14ac:dyDescent="0.25">
      <c r="AC85">
        <f>AC80</f>
        <v>13205.999999999976</v>
      </c>
      <c r="AD85" s="12">
        <f>AG30</f>
        <v>1.1326732673267326</v>
      </c>
    </row>
  </sheetData>
  <sheetProtection algorithmName="SHA-512" hashValue="fvb8nU4QT5keOa/qQqjcl+tcK1IBBgvXdTJbavLcSZdKBjLxXsch2jmNV4ePJm09FrjhWtUf6xyxWv/xZl9KZQ==" saltValue="f73Po60qlMaXPAUmNcqKDw==" spinCount="100000" sheet="1" objects="1" scenarios="1"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9</xdr:col>
                <xdr:colOff>66675</xdr:colOff>
                <xdr:row>45</xdr:row>
                <xdr:rowOff>85725</xdr:rowOff>
              </from>
              <to>
                <xdr:col>14</xdr:col>
                <xdr:colOff>304800</xdr:colOff>
                <xdr:row>49</xdr:row>
                <xdr:rowOff>142875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9</xdr:col>
                <xdr:colOff>161925</xdr:colOff>
                <xdr:row>39</xdr:row>
                <xdr:rowOff>95250</xdr:rowOff>
              </from>
              <to>
                <xdr:col>16</xdr:col>
                <xdr:colOff>247650</xdr:colOff>
                <xdr:row>44</xdr:row>
                <xdr:rowOff>85725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Short Run Supply Shock</vt:lpstr>
      <vt:lpstr>Back end supply shock </vt:lpstr>
      <vt:lpstr>Money Supply Change</vt:lpstr>
      <vt:lpstr>Back end money shock</vt:lpstr>
      <vt:lpstr>STICKY PRICES SEMI MANKIW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2014-04-23T13:04:36Z</dcterms:created>
  <dcterms:modified xsi:type="dcterms:W3CDTF">2018-03-30T21:40:42Z</dcterms:modified>
</cp:coreProperties>
</file>