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n\Documents\Text 2014\Learning Modules Website\The short run macro model\STANDALONE SPREADSHEET NOZLBANDZLB\"/>
    </mc:Choice>
  </mc:AlternateContent>
  <bookViews>
    <workbookView xWindow="0" yWindow="0" windowWidth="23040" windowHeight="9120"/>
  </bookViews>
  <sheets>
    <sheet name="NOZLBZLB EXAMPLE WITH CHART FIN" sheetId="2" r:id="rId1"/>
  </sheets>
  <externalReferences>
    <externalReference r:id="rId2"/>
    <externalReference r:id="rId3"/>
  </externalReferences>
  <definedNames>
    <definedName name="_DLX2.USE" localSheetId="0">#REF!</definedName>
    <definedName name="_DLX2.USE">#REF!</definedName>
    <definedName name="fromyear">[1]Data!$B$24</definedName>
    <definedName name="toyear">[1]Data!$B$25</definedName>
    <definedName name="zzz" localSheetId="0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  <c r="O19" i="2"/>
  <c r="G19" i="2" l="1"/>
  <c r="D92" i="2"/>
  <c r="D90" i="2"/>
  <c r="D88" i="2"/>
  <c r="AW191" i="2"/>
  <c r="AV192" i="2"/>
  <c r="AV191" i="2"/>
  <c r="AU191" i="2"/>
  <c r="Z240" i="2"/>
  <c r="Z246" i="2" s="1"/>
  <c r="AB221" i="2"/>
  <c r="AB227" i="2" s="1"/>
  <c r="Z221" i="2"/>
  <c r="Z227" i="2" s="1"/>
  <c r="U192" i="2"/>
  <c r="AU192" i="2" s="1"/>
  <c r="W191" i="2"/>
  <c r="U190" i="2"/>
  <c r="U189" i="2" s="1"/>
  <c r="AT228" i="2"/>
  <c r="D160" i="2"/>
  <c r="D156" i="2"/>
  <c r="D146" i="2"/>
  <c r="D143" i="2"/>
  <c r="I144" i="2" s="1"/>
  <c r="D127" i="2"/>
  <c r="G125" i="2"/>
  <c r="G122" i="2"/>
  <c r="G119" i="2"/>
  <c r="D119" i="2"/>
  <c r="G117" i="2"/>
  <c r="D117" i="2"/>
  <c r="D112" i="2"/>
  <c r="D113" i="2" s="1"/>
  <c r="D116" i="2" s="1"/>
  <c r="G111" i="2"/>
  <c r="D111" i="2"/>
  <c r="E109" i="2"/>
  <c r="G106" i="2"/>
  <c r="G105" i="2"/>
  <c r="G104" i="2"/>
  <c r="G103" i="2"/>
  <c r="G110" i="2" s="1"/>
  <c r="G102" i="2"/>
  <c r="G126" i="2" s="1"/>
  <c r="D96" i="2"/>
  <c r="G92" i="2"/>
  <c r="K90" i="2"/>
  <c r="I90" i="2"/>
  <c r="G90" i="2"/>
  <c r="K88" i="2"/>
  <c r="I88" i="2"/>
  <c r="G88" i="2"/>
  <c r="K81" i="2"/>
  <c r="D69" i="2"/>
  <c r="K68" i="2"/>
  <c r="I68" i="2"/>
  <c r="G68" i="2"/>
  <c r="D68" i="2"/>
  <c r="K67" i="2"/>
  <c r="D67" i="2"/>
  <c r="I44" i="2"/>
  <c r="G44" i="2"/>
  <c r="D44" i="2"/>
  <c r="D43" i="2"/>
  <c r="I42" i="2"/>
  <c r="G42" i="2"/>
  <c r="D42" i="2"/>
  <c r="D49" i="2" s="1"/>
  <c r="I41" i="2"/>
  <c r="G41" i="2"/>
  <c r="D41" i="2"/>
  <c r="K20" i="2"/>
  <c r="I20" i="2"/>
  <c r="G20" i="2"/>
  <c r="K17" i="2"/>
  <c r="I17" i="2"/>
  <c r="G17" i="2"/>
  <c r="K16" i="2"/>
  <c r="I16" i="2"/>
  <c r="G16" i="2"/>
  <c r="G124" i="2" l="1"/>
  <c r="I51" i="2"/>
  <c r="G127" i="2"/>
  <c r="I158" i="2"/>
  <c r="D76" i="2" s="1"/>
  <c r="I49" i="2"/>
  <c r="AV189" i="2"/>
  <c r="AU189" i="2"/>
  <c r="AA190" i="2"/>
  <c r="AE190" i="2" s="1"/>
  <c r="AQ190" i="2" s="1"/>
  <c r="AW190" i="2"/>
  <c r="AB190" i="2"/>
  <c r="AF190" i="2" s="1"/>
  <c r="AR190" i="2" s="1"/>
  <c r="AU190" i="2"/>
  <c r="AY190" i="2" s="1"/>
  <c r="BC190" i="2" s="1"/>
  <c r="AV190" i="2"/>
  <c r="I12" i="2"/>
  <c r="I43" i="2" s="1"/>
  <c r="I50" i="2" s="1"/>
  <c r="AW189" i="2"/>
  <c r="I67" i="2"/>
  <c r="AW192" i="2"/>
  <c r="G96" i="2"/>
  <c r="G97" i="2" s="1"/>
  <c r="X191" i="2"/>
  <c r="G69" i="2"/>
  <c r="G43" i="2"/>
  <c r="G50" i="2" s="1"/>
  <c r="X190" i="2"/>
  <c r="G67" i="2"/>
  <c r="G49" i="2"/>
  <c r="G123" i="2"/>
  <c r="G121" i="2" s="1"/>
  <c r="G112" i="2"/>
  <c r="G113" i="2" s="1"/>
  <c r="H113" i="2" s="1"/>
  <c r="D50" i="2"/>
  <c r="D98" i="2"/>
  <c r="D97" i="2"/>
  <c r="D100" i="2"/>
  <c r="D48" i="2"/>
  <c r="U193" i="2"/>
  <c r="X192" i="2"/>
  <c r="W192" i="2"/>
  <c r="AC192" i="2"/>
  <c r="AG192" i="2" s="1"/>
  <c r="U188" i="2"/>
  <c r="AC188" i="2" s="1"/>
  <c r="AG188" i="2" s="1"/>
  <c r="X189" i="2"/>
  <c r="W189" i="2"/>
  <c r="AC189" i="2"/>
  <c r="AG189" i="2" s="1"/>
  <c r="G48" i="2"/>
  <c r="D51" i="2"/>
  <c r="I48" i="2"/>
  <c r="G51" i="2"/>
  <c r="AC190" i="2"/>
  <c r="AG190" i="2" s="1"/>
  <c r="AA191" i="2"/>
  <c r="AE191" i="2" s="1"/>
  <c r="AB191" i="2"/>
  <c r="AF191" i="2" s="1"/>
  <c r="AC191" i="2"/>
  <c r="AG191" i="2" s="1"/>
  <c r="AA189" i="2"/>
  <c r="AE189" i="2" s="1"/>
  <c r="W190" i="2"/>
  <c r="AA192" i="2"/>
  <c r="AE192" i="2" s="1"/>
  <c r="AU228" i="2"/>
  <c r="AB189" i="2"/>
  <c r="AF189" i="2" s="1"/>
  <c r="AB192" i="2"/>
  <c r="AF192" i="2" s="1"/>
  <c r="I75" i="2" l="1"/>
  <c r="G75" i="2"/>
  <c r="D75" i="2"/>
  <c r="I74" i="2"/>
  <c r="I81" i="2" s="1"/>
  <c r="G76" i="2"/>
  <c r="G74" i="2"/>
  <c r="G80" i="2" s="1"/>
  <c r="G120" i="2"/>
  <c r="H120" i="2" s="1"/>
  <c r="K74" i="2"/>
  <c r="K75" i="2"/>
  <c r="AI190" i="2"/>
  <c r="AM190" i="2" s="1"/>
  <c r="D74" i="2"/>
  <c r="D80" i="2" s="1"/>
  <c r="AJ190" i="2"/>
  <c r="AN190" i="2" s="1"/>
  <c r="AZ190" i="2"/>
  <c r="BD190" i="2" s="1"/>
  <c r="AY191" i="2"/>
  <c r="BC191" i="2" s="1"/>
  <c r="AA188" i="2"/>
  <c r="AE188" i="2" s="1"/>
  <c r="AQ188" i="2" s="1"/>
  <c r="AW188" i="2"/>
  <c r="BA188" i="2" s="1"/>
  <c r="BE188" i="2" s="1"/>
  <c r="AV188" i="2"/>
  <c r="AU188" i="2"/>
  <c r="AV193" i="2"/>
  <c r="AU193" i="2"/>
  <c r="AW193" i="2"/>
  <c r="AB188" i="2"/>
  <c r="AF188" i="2" s="1"/>
  <c r="AR188" i="2" s="1"/>
  <c r="AC193" i="2"/>
  <c r="AG193" i="2" s="1"/>
  <c r="AS193" i="2" s="1"/>
  <c r="AY189" i="2"/>
  <c r="BC189" i="2" s="1"/>
  <c r="AY192" i="2"/>
  <c r="BC192" i="2" s="1"/>
  <c r="Y192" i="2"/>
  <c r="Y190" i="2"/>
  <c r="I69" i="2"/>
  <c r="I76" i="2" s="1"/>
  <c r="J76" i="2" s="1"/>
  <c r="Y189" i="2"/>
  <c r="I19" i="2"/>
  <c r="Y191" i="2"/>
  <c r="K12" i="2"/>
  <c r="K69" i="2" s="1"/>
  <c r="K76" i="2" s="1"/>
  <c r="G100" i="2"/>
  <c r="G98" i="2"/>
  <c r="AZ189" i="2"/>
  <c r="BD189" i="2" s="1"/>
  <c r="D54" i="2"/>
  <c r="D60" i="2" s="1"/>
  <c r="BA191" i="2"/>
  <c r="BE191" i="2" s="1"/>
  <c r="BA189" i="2"/>
  <c r="BE189" i="2" s="1"/>
  <c r="BA192" i="2"/>
  <c r="BE192" i="2" s="1"/>
  <c r="AZ192" i="2"/>
  <c r="BD192" i="2" s="1"/>
  <c r="BA190" i="2"/>
  <c r="BE190" i="2" s="1"/>
  <c r="AZ191" i="2"/>
  <c r="BD191" i="2" s="1"/>
  <c r="G116" i="2"/>
  <c r="G118" i="2"/>
  <c r="AI189" i="2"/>
  <c r="AM189" i="2" s="1"/>
  <c r="AQ189" i="2"/>
  <c r="AK188" i="2"/>
  <c r="AO188" i="2" s="1"/>
  <c r="AS188" i="2"/>
  <c r="AJ192" i="2"/>
  <c r="AN192" i="2" s="1"/>
  <c r="AR192" i="2"/>
  <c r="I54" i="2"/>
  <c r="AJ189" i="2"/>
  <c r="AN189" i="2" s="1"/>
  <c r="AR189" i="2"/>
  <c r="AK192" i="2"/>
  <c r="AO192" i="2" s="1"/>
  <c r="AS192" i="2"/>
  <c r="AQ191" i="2"/>
  <c r="AI191" i="2"/>
  <c r="AM191" i="2" s="1"/>
  <c r="AK189" i="2"/>
  <c r="AO189" i="2" s="1"/>
  <c r="AS189" i="2"/>
  <c r="AR191" i="2"/>
  <c r="AJ191" i="2"/>
  <c r="AN191" i="2" s="1"/>
  <c r="AS190" i="2"/>
  <c r="AK190" i="2"/>
  <c r="AO190" i="2" s="1"/>
  <c r="U187" i="2"/>
  <c r="W188" i="2"/>
  <c r="Y188" i="2"/>
  <c r="X188" i="2"/>
  <c r="G54" i="2"/>
  <c r="AI192" i="2"/>
  <c r="AM192" i="2" s="1"/>
  <c r="AQ192" i="2"/>
  <c r="X193" i="2"/>
  <c r="W193" i="2"/>
  <c r="U194" i="2"/>
  <c r="Y193" i="2"/>
  <c r="AB193" i="2"/>
  <c r="AA193" i="2"/>
  <c r="AE193" i="2" s="1"/>
  <c r="AK191" i="2"/>
  <c r="AO191" i="2" s="1"/>
  <c r="AS191" i="2"/>
  <c r="J74" i="2" l="1"/>
  <c r="G81" i="2"/>
  <c r="G82" i="2" s="1"/>
  <c r="G83" i="2" s="1"/>
  <c r="O74" i="2"/>
  <c r="K80" i="2"/>
  <c r="K89" i="2" s="1"/>
  <c r="D86" i="2"/>
  <c r="D87" i="2"/>
  <c r="D89" i="2"/>
  <c r="D91" i="2" s="1"/>
  <c r="D93" i="2"/>
  <c r="AZ188" i="2"/>
  <c r="BD188" i="2" s="1"/>
  <c r="AI188" i="2"/>
  <c r="AM188" i="2" s="1"/>
  <c r="AU194" i="2"/>
  <c r="AV194" i="2"/>
  <c r="AW194" i="2"/>
  <c r="BA193" i="2"/>
  <c r="BE193" i="2" s="1"/>
  <c r="AY188" i="2"/>
  <c r="BC188" i="2" s="1"/>
  <c r="AY193" i="2"/>
  <c r="BC193" i="2" s="1"/>
  <c r="AK193" i="2"/>
  <c r="AO193" i="2" s="1"/>
  <c r="AJ188" i="2"/>
  <c r="AN188" i="2" s="1"/>
  <c r="AV187" i="2"/>
  <c r="AU187" i="2"/>
  <c r="AW187" i="2"/>
  <c r="I82" i="2"/>
  <c r="I83" i="2" s="1"/>
  <c r="O76" i="2"/>
  <c r="I80" i="2"/>
  <c r="I87" i="2" s="1"/>
  <c r="K87" i="2"/>
  <c r="K91" i="2" s="1"/>
  <c r="K19" i="2"/>
  <c r="K93" i="2"/>
  <c r="G86" i="2"/>
  <c r="D58" i="2"/>
  <c r="D57" i="2"/>
  <c r="AF193" i="2"/>
  <c r="AR193" i="2" s="1"/>
  <c r="AZ193" i="2"/>
  <c r="BD193" i="2" s="1"/>
  <c r="G89" i="2"/>
  <c r="I91" i="2" s="1"/>
  <c r="G87" i="2"/>
  <c r="G93" i="2"/>
  <c r="G115" i="2"/>
  <c r="H115" i="2" s="1"/>
  <c r="U195" i="2"/>
  <c r="Y194" i="2"/>
  <c r="X194" i="2"/>
  <c r="W194" i="2"/>
  <c r="AA194" i="2"/>
  <c r="AE194" i="2" s="1"/>
  <c r="AB194" i="2"/>
  <c r="AC194" i="2"/>
  <c r="I60" i="2"/>
  <c r="I57" i="2"/>
  <c r="I58" i="2"/>
  <c r="G60" i="2"/>
  <c r="G57" i="2"/>
  <c r="G58" i="2"/>
  <c r="AI193" i="2"/>
  <c r="AM193" i="2" s="1"/>
  <c r="AQ193" i="2"/>
  <c r="Y187" i="2"/>
  <c r="X187" i="2"/>
  <c r="W187" i="2"/>
  <c r="AA187" i="2"/>
  <c r="AE187" i="2" s="1"/>
  <c r="AC187" i="2"/>
  <c r="U186" i="2"/>
  <c r="AB187" i="2"/>
  <c r="D104" i="2" l="1"/>
  <c r="D103" i="2"/>
  <c r="D110" i="2" s="1"/>
  <c r="D105" i="2"/>
  <c r="D102" i="2"/>
  <c r="D106" i="2"/>
  <c r="AY194" i="2"/>
  <c r="BC194" i="2" s="1"/>
  <c r="AU195" i="2"/>
  <c r="AW195" i="2"/>
  <c r="AV195" i="2"/>
  <c r="AY187" i="2"/>
  <c r="BC187" i="2" s="1"/>
  <c r="AW186" i="2"/>
  <c r="AU186" i="2"/>
  <c r="AV186" i="2"/>
  <c r="I93" i="2"/>
  <c r="I89" i="2"/>
  <c r="D59" i="2"/>
  <c r="AG194" i="2"/>
  <c r="AS194" i="2" s="1"/>
  <c r="BA194" i="2"/>
  <c r="BE194" i="2" s="1"/>
  <c r="AG187" i="2"/>
  <c r="AS187" i="2" s="1"/>
  <c r="BA187" i="2"/>
  <c r="BE187" i="2" s="1"/>
  <c r="AJ193" i="2"/>
  <c r="AN193" i="2" s="1"/>
  <c r="AF187" i="2"/>
  <c r="AJ187" i="2" s="1"/>
  <c r="AN187" i="2" s="1"/>
  <c r="AZ187" i="2"/>
  <c r="BD187" i="2" s="1"/>
  <c r="AF194" i="2"/>
  <c r="AJ194" i="2" s="1"/>
  <c r="AN194" i="2" s="1"/>
  <c r="AZ194" i="2"/>
  <c r="BD194" i="2" s="1"/>
  <c r="G91" i="2"/>
  <c r="G94" i="2" s="1"/>
  <c r="U185" i="2"/>
  <c r="Y186" i="2"/>
  <c r="X186" i="2"/>
  <c r="W186" i="2"/>
  <c r="AA186" i="2"/>
  <c r="AE186" i="2" s="1"/>
  <c r="AB186" i="2"/>
  <c r="AC186" i="2"/>
  <c r="AI187" i="2"/>
  <c r="AM187" i="2" s="1"/>
  <c r="AQ187" i="2"/>
  <c r="G59" i="2"/>
  <c r="G28" i="2" s="1"/>
  <c r="AQ194" i="2"/>
  <c r="AI194" i="2"/>
  <c r="AM194" i="2" s="1"/>
  <c r="I59" i="2"/>
  <c r="I28" i="2" s="1"/>
  <c r="U196" i="2"/>
  <c r="Y195" i="2"/>
  <c r="X195" i="2"/>
  <c r="W195" i="2"/>
  <c r="AB195" i="2"/>
  <c r="AC195" i="2"/>
  <c r="AA195" i="2"/>
  <c r="AE195" i="2" s="1"/>
  <c r="D32" i="2" l="1"/>
  <c r="D28" i="2"/>
  <c r="D123" i="2"/>
  <c r="D121" i="2" s="1"/>
  <c r="D126" i="2"/>
  <c r="D124" i="2" s="1"/>
  <c r="D118" i="2"/>
  <c r="D115" i="2" s="1"/>
  <c r="AY195" i="2"/>
  <c r="BC195" i="2" s="1"/>
  <c r="AV196" i="2"/>
  <c r="AU196" i="2"/>
  <c r="AW196" i="2"/>
  <c r="AU185" i="2"/>
  <c r="AW185" i="2"/>
  <c r="AV185" i="2"/>
  <c r="AY186" i="2"/>
  <c r="BC186" i="2" s="1"/>
  <c r="AK187" i="2"/>
  <c r="AO187" i="2" s="1"/>
  <c r="D34" i="2"/>
  <c r="D61" i="2"/>
  <c r="D33" i="2"/>
  <c r="D37" i="2"/>
  <c r="AR187" i="2"/>
  <c r="AR194" i="2"/>
  <c r="AK194" i="2"/>
  <c r="AO194" i="2" s="1"/>
  <c r="AG195" i="2"/>
  <c r="AS195" i="2" s="1"/>
  <c r="BA195" i="2"/>
  <c r="BE195" i="2" s="1"/>
  <c r="AG186" i="2"/>
  <c r="AK186" i="2" s="1"/>
  <c r="AO186" i="2" s="1"/>
  <c r="BA186" i="2"/>
  <c r="BE186" i="2" s="1"/>
  <c r="AF186" i="2"/>
  <c r="AJ186" i="2" s="1"/>
  <c r="AN186" i="2" s="1"/>
  <c r="AZ186" i="2"/>
  <c r="BD186" i="2" s="1"/>
  <c r="AF195" i="2"/>
  <c r="AR195" i="2" s="1"/>
  <c r="AZ195" i="2"/>
  <c r="BD195" i="2" s="1"/>
  <c r="W185" i="2"/>
  <c r="U184" i="2"/>
  <c r="X185" i="2"/>
  <c r="Y185" i="2"/>
  <c r="AA185" i="2"/>
  <c r="AE185" i="2" s="1"/>
  <c r="AB185" i="2"/>
  <c r="AC185" i="2"/>
  <c r="I33" i="2"/>
  <c r="I24" i="2" s="1"/>
  <c r="I32" i="2"/>
  <c r="I37" i="2"/>
  <c r="I61" i="2"/>
  <c r="I34" i="2"/>
  <c r="AI186" i="2"/>
  <c r="AM186" i="2" s="1"/>
  <c r="AQ186" i="2"/>
  <c r="W196" i="2"/>
  <c r="X196" i="2"/>
  <c r="Y196" i="2"/>
  <c r="U197" i="2"/>
  <c r="AA196" i="2"/>
  <c r="AE196" i="2" s="1"/>
  <c r="AB196" i="2"/>
  <c r="AC196" i="2"/>
  <c r="G37" i="2"/>
  <c r="G33" i="2"/>
  <c r="G24" i="2" s="1"/>
  <c r="G61" i="2"/>
  <c r="G34" i="2"/>
  <c r="G32" i="2"/>
  <c r="AI195" i="2"/>
  <c r="AQ195" i="2"/>
  <c r="AM195" i="2"/>
  <c r="Z235" i="2" l="1"/>
  <c r="AC234" i="2" s="1"/>
  <c r="AC235" i="2" s="1"/>
  <c r="AF234" i="2" s="1"/>
  <c r="AF235" i="2" s="1"/>
  <c r="D26" i="2"/>
  <c r="D25" i="2"/>
  <c r="Z247" i="2"/>
  <c r="AC246" i="2" s="1"/>
  <c r="AC247" i="2" s="1"/>
  <c r="AF246" i="2" s="1"/>
  <c r="AF247" i="2" s="1"/>
  <c r="I26" i="2"/>
  <c r="I25" i="2"/>
  <c r="D120" i="2"/>
  <c r="Y227" i="2"/>
  <c r="Y246" i="2" s="1"/>
  <c r="AE246" i="2" s="1"/>
  <c r="I23" i="2"/>
  <c r="Y221" i="2"/>
  <c r="Y222" i="2" s="1"/>
  <c r="G23" i="2"/>
  <c r="Z241" i="2"/>
  <c r="AC240" i="2" s="1"/>
  <c r="AC241" i="2" s="1"/>
  <c r="AF240" i="2" s="1"/>
  <c r="AF241" i="2" s="1"/>
  <c r="G25" i="2"/>
  <c r="G26" i="2"/>
  <c r="Z216" i="2"/>
  <c r="AC215" i="2" s="1"/>
  <c r="AC216" i="2" s="1"/>
  <c r="AF215" i="2" s="1"/>
  <c r="AF216" i="2" s="1"/>
  <c r="D24" i="2"/>
  <c r="Y215" i="2"/>
  <c r="D23" i="2"/>
  <c r="AY196" i="2"/>
  <c r="BC196" i="2" s="1"/>
  <c r="AW197" i="2"/>
  <c r="AV197" i="2"/>
  <c r="AU197" i="2"/>
  <c r="AV184" i="2"/>
  <c r="AU184" i="2"/>
  <c r="AW184" i="2"/>
  <c r="AY185" i="2"/>
  <c r="BC185" i="2" s="1"/>
  <c r="AK195" i="2"/>
  <c r="AO195" i="2" s="1"/>
  <c r="D35" i="2"/>
  <c r="AS186" i="2"/>
  <c r="AG185" i="2"/>
  <c r="AK185" i="2" s="1"/>
  <c r="AO185" i="2" s="1"/>
  <c r="BA185" i="2"/>
  <c r="BE185" i="2" s="1"/>
  <c r="AG196" i="2"/>
  <c r="AS196" i="2" s="1"/>
  <c r="BA196" i="2"/>
  <c r="BE196" i="2" s="1"/>
  <c r="AF185" i="2"/>
  <c r="AR185" i="2" s="1"/>
  <c r="AZ185" i="2"/>
  <c r="BD185" i="2" s="1"/>
  <c r="AJ195" i="2"/>
  <c r="AN195" i="2" s="1"/>
  <c r="AR186" i="2"/>
  <c r="AF196" i="2"/>
  <c r="AR196" i="2" s="1"/>
  <c r="AZ196" i="2"/>
  <c r="BD196" i="2" s="1"/>
  <c r="I35" i="2"/>
  <c r="Z228" i="2"/>
  <c r="AE221" i="2"/>
  <c r="Y240" i="2"/>
  <c r="G35" i="2"/>
  <c r="Z222" i="2"/>
  <c r="U198" i="2"/>
  <c r="Y197" i="2"/>
  <c r="X197" i="2"/>
  <c r="W197" i="2"/>
  <c r="AC197" i="2"/>
  <c r="AB197" i="2"/>
  <c r="AA197" i="2"/>
  <c r="AE197" i="2" s="1"/>
  <c r="AQ185" i="2"/>
  <c r="AI185" i="2"/>
  <c r="AM185" i="2" s="1"/>
  <c r="AQ196" i="2"/>
  <c r="AM196" i="2"/>
  <c r="AI196" i="2"/>
  <c r="Y184" i="2"/>
  <c r="X184" i="2"/>
  <c r="W184" i="2"/>
  <c r="AB184" i="2"/>
  <c r="U183" i="2"/>
  <c r="AC184" i="2"/>
  <c r="AA184" i="2"/>
  <c r="AE184" i="2" s="1"/>
  <c r="AB247" i="2" l="1"/>
  <c r="Y247" i="2"/>
  <c r="AE247" i="2" s="1"/>
  <c r="Y228" i="2"/>
  <c r="AE227" i="2"/>
  <c r="AE215" i="2"/>
  <c r="AB216" i="2"/>
  <c r="Y216" i="2"/>
  <c r="Y234" i="2"/>
  <c r="AV198" i="2"/>
  <c r="AU198" i="2"/>
  <c r="AW198" i="2"/>
  <c r="AY184" i="2"/>
  <c r="BC184" i="2" s="1"/>
  <c r="AV183" i="2"/>
  <c r="AU183" i="2"/>
  <c r="AW183" i="2"/>
  <c r="AY197" i="2"/>
  <c r="BC197" i="2" s="1"/>
  <c r="AK196" i="2"/>
  <c r="AO196" i="2" s="1"/>
  <c r="AS185" i="2"/>
  <c r="AG184" i="2"/>
  <c r="AK184" i="2" s="1"/>
  <c r="AO184" i="2" s="1"/>
  <c r="BA184" i="2"/>
  <c r="BE184" i="2" s="1"/>
  <c r="AG197" i="2"/>
  <c r="BA197" i="2"/>
  <c r="BE197" i="2" s="1"/>
  <c r="AJ185" i="2"/>
  <c r="AN185" i="2" s="1"/>
  <c r="AF197" i="2"/>
  <c r="AR197" i="2" s="1"/>
  <c r="AZ197" i="2"/>
  <c r="BD197" i="2" s="1"/>
  <c r="AJ196" i="2"/>
  <c r="AN196" i="2" s="1"/>
  <c r="AF184" i="2"/>
  <c r="AR184" i="2" s="1"/>
  <c r="AZ184" i="2"/>
  <c r="BD184" i="2" s="1"/>
  <c r="AB228" i="2"/>
  <c r="AE228" i="2"/>
  <c r="AC227" i="2"/>
  <c r="AC228" i="2"/>
  <c r="AF227" i="2" s="1"/>
  <c r="AF228" i="2" s="1"/>
  <c r="AC221" i="2"/>
  <c r="AC222" i="2"/>
  <c r="AF221" i="2" s="1"/>
  <c r="AF222" i="2" s="1"/>
  <c r="Y241" i="2"/>
  <c r="AE241" i="2" s="1"/>
  <c r="AE240" i="2"/>
  <c r="AB241" i="2"/>
  <c r="AE222" i="2"/>
  <c r="AB222" i="2"/>
  <c r="U199" i="2"/>
  <c r="Y198" i="2"/>
  <c r="X198" i="2"/>
  <c r="W198" i="2"/>
  <c r="AC198" i="2"/>
  <c r="AB198" i="2"/>
  <c r="AA198" i="2"/>
  <c r="AE198" i="2" s="1"/>
  <c r="U182" i="2"/>
  <c r="Y183" i="2"/>
  <c r="X183" i="2"/>
  <c r="W183" i="2"/>
  <c r="AB183" i="2"/>
  <c r="AC183" i="2"/>
  <c r="AA183" i="2"/>
  <c r="AE183" i="2" s="1"/>
  <c r="AI184" i="2"/>
  <c r="AM184" i="2" s="1"/>
  <c r="AQ184" i="2"/>
  <c r="AM197" i="2"/>
  <c r="AI197" i="2"/>
  <c r="AQ197" i="2"/>
  <c r="AJ184" i="2" l="1"/>
  <c r="AN184" i="2" s="1"/>
  <c r="Y235" i="2"/>
  <c r="AE235" i="2" s="1"/>
  <c r="AE216" i="2"/>
  <c r="AB235" i="2"/>
  <c r="AE234" i="2"/>
  <c r="AV199" i="2"/>
  <c r="AU199" i="2"/>
  <c r="AW199" i="2"/>
  <c r="AV182" i="2"/>
  <c r="AW182" i="2"/>
  <c r="AU182" i="2"/>
  <c r="AY183" i="2"/>
  <c r="BC183" i="2" s="1"/>
  <c r="AY198" i="2"/>
  <c r="BC198" i="2" s="1"/>
  <c r="AK197" i="2"/>
  <c r="AO197" i="2" s="1"/>
  <c r="AS197" i="2"/>
  <c r="AJ197" i="2"/>
  <c r="AN197" i="2"/>
  <c r="AG198" i="2"/>
  <c r="AS198" i="2" s="1"/>
  <c r="BA198" i="2"/>
  <c r="BE198" i="2" s="1"/>
  <c r="AS184" i="2"/>
  <c r="AG183" i="2"/>
  <c r="AK183" i="2" s="1"/>
  <c r="AO183" i="2" s="1"/>
  <c r="BA183" i="2"/>
  <c r="BE183" i="2" s="1"/>
  <c r="AF183" i="2"/>
  <c r="AJ183" i="2" s="1"/>
  <c r="AN183" i="2" s="1"/>
  <c r="AZ183" i="2"/>
  <c r="BD183" i="2" s="1"/>
  <c r="AF198" i="2"/>
  <c r="AJ198" i="2" s="1"/>
  <c r="AZ198" i="2"/>
  <c r="BD198" i="2" s="1"/>
  <c r="W199" i="2"/>
  <c r="Y199" i="2"/>
  <c r="X199" i="2"/>
  <c r="U200" i="2"/>
  <c r="AA199" i="2"/>
  <c r="AE199" i="2" s="1"/>
  <c r="AB199" i="2"/>
  <c r="AC199" i="2"/>
  <c r="U181" i="2"/>
  <c r="AB182" i="2"/>
  <c r="AC182" i="2"/>
  <c r="AA182" i="2"/>
  <c r="AE182" i="2" s="1"/>
  <c r="AI198" i="2"/>
  <c r="AQ198" i="2"/>
  <c r="AM198" i="2"/>
  <c r="AQ183" i="2"/>
  <c r="AI183" i="2"/>
  <c r="AM183" i="2" s="1"/>
  <c r="AY182" i="2" l="1"/>
  <c r="BC182" i="2" s="1"/>
  <c r="AV181" i="2"/>
  <c r="AU181" i="2"/>
  <c r="AW181" i="2"/>
  <c r="AY199" i="2"/>
  <c r="BC199" i="2" s="1"/>
  <c r="AW200" i="2"/>
  <c r="AV200" i="2"/>
  <c r="AU200" i="2"/>
  <c r="AS183" i="2"/>
  <c r="AN198" i="2"/>
  <c r="AR198" i="2"/>
  <c r="AK198" i="2"/>
  <c r="AO198" i="2"/>
  <c r="AG199" i="2"/>
  <c r="AK199" i="2" s="1"/>
  <c r="BA199" i="2"/>
  <c r="BE199" i="2" s="1"/>
  <c r="AG182" i="2"/>
  <c r="AS182" i="2" s="1"/>
  <c r="BA182" i="2"/>
  <c r="BE182" i="2" s="1"/>
  <c r="AR183" i="2"/>
  <c r="AF182" i="2"/>
  <c r="AJ182" i="2" s="1"/>
  <c r="AN182" i="2" s="1"/>
  <c r="AZ182" i="2"/>
  <c r="BD182" i="2" s="1"/>
  <c r="AF199" i="2"/>
  <c r="AZ199" i="2"/>
  <c r="BD199" i="2" s="1"/>
  <c r="U180" i="2"/>
  <c r="AB181" i="2"/>
  <c r="AC181" i="2"/>
  <c r="AA181" i="2"/>
  <c r="AE181" i="2" s="1"/>
  <c r="AQ199" i="2"/>
  <c r="AM199" i="2"/>
  <c r="AI199" i="2"/>
  <c r="U201" i="2"/>
  <c r="Y200" i="2"/>
  <c r="X200" i="2"/>
  <c r="W200" i="2"/>
  <c r="AB200" i="2"/>
  <c r="AC200" i="2"/>
  <c r="AA200" i="2"/>
  <c r="AE200" i="2" s="1"/>
  <c r="AI182" i="2"/>
  <c r="AQ182" i="2"/>
  <c r="AM182" i="2"/>
  <c r="AY181" i="2" l="1"/>
  <c r="BC181" i="2" s="1"/>
  <c r="AY200" i="2"/>
  <c r="BC200" i="2" s="1"/>
  <c r="AW180" i="2"/>
  <c r="AV180" i="2"/>
  <c r="AU180" i="2"/>
  <c r="AV201" i="2"/>
  <c r="AW201" i="2"/>
  <c r="AU201" i="2"/>
  <c r="AJ199" i="2"/>
  <c r="AN199" i="2" s="1"/>
  <c r="AO199" i="2"/>
  <c r="AS199" i="2"/>
  <c r="AR182" i="2"/>
  <c r="AG200" i="2"/>
  <c r="AS200" i="2" s="1"/>
  <c r="BA200" i="2"/>
  <c r="BE200" i="2" s="1"/>
  <c r="AK182" i="2"/>
  <c r="AO182" i="2" s="1"/>
  <c r="AG181" i="2"/>
  <c r="AS181" i="2" s="1"/>
  <c r="BA181" i="2"/>
  <c r="BE181" i="2" s="1"/>
  <c r="AF200" i="2"/>
  <c r="AR200" i="2" s="1"/>
  <c r="AZ200" i="2"/>
  <c r="BD200" i="2" s="1"/>
  <c r="AR199" i="2"/>
  <c r="AF181" i="2"/>
  <c r="AJ181" i="2" s="1"/>
  <c r="AN181" i="2" s="1"/>
  <c r="AZ181" i="2"/>
  <c r="BD181" i="2" s="1"/>
  <c r="AM200" i="2"/>
  <c r="AI200" i="2"/>
  <c r="AQ200" i="2"/>
  <c r="U179" i="2"/>
  <c r="AB180" i="2"/>
  <c r="AC180" i="2"/>
  <c r="AA180" i="2"/>
  <c r="AE180" i="2" s="1"/>
  <c r="X201" i="2"/>
  <c r="W201" i="2"/>
  <c r="U202" i="2"/>
  <c r="Y201" i="2"/>
  <c r="AA201" i="2"/>
  <c r="AE201" i="2" s="1"/>
  <c r="AB201" i="2"/>
  <c r="AC201" i="2"/>
  <c r="AI181" i="2"/>
  <c r="AM181" i="2" s="1"/>
  <c r="AQ181" i="2"/>
  <c r="AW202" i="2" l="1"/>
  <c r="AU202" i="2"/>
  <c r="AV202" i="2"/>
  <c r="AY201" i="2"/>
  <c r="BC201" i="2" s="1"/>
  <c r="AY180" i="2"/>
  <c r="BC180" i="2" s="1"/>
  <c r="AV179" i="2"/>
  <c r="AU179" i="2"/>
  <c r="AY179" i="2" s="1"/>
  <c r="BC179" i="2" s="1"/>
  <c r="AW179" i="2"/>
  <c r="AO200" i="2"/>
  <c r="AK200" i="2"/>
  <c r="AK181" i="2"/>
  <c r="AO181" i="2" s="1"/>
  <c r="AR181" i="2"/>
  <c r="AG180" i="2"/>
  <c r="AK180" i="2" s="1"/>
  <c r="AO180" i="2" s="1"/>
  <c r="BA180" i="2"/>
  <c r="BE180" i="2" s="1"/>
  <c r="AG201" i="2"/>
  <c r="BA201" i="2"/>
  <c r="BE201" i="2" s="1"/>
  <c r="AJ200" i="2"/>
  <c r="AN200" i="2" s="1"/>
  <c r="AF180" i="2"/>
  <c r="AR180" i="2" s="1"/>
  <c r="AZ180" i="2"/>
  <c r="BD180" i="2" s="1"/>
  <c r="AF201" i="2"/>
  <c r="AR201" i="2" s="1"/>
  <c r="AZ201" i="2"/>
  <c r="BD201" i="2" s="1"/>
  <c r="AI201" i="2"/>
  <c r="AQ201" i="2"/>
  <c r="AM201" i="2"/>
  <c r="AB179" i="2"/>
  <c r="AC179" i="2"/>
  <c r="AA179" i="2"/>
  <c r="AE179" i="2" s="1"/>
  <c r="X202" i="2"/>
  <c r="U203" i="2"/>
  <c r="Y202" i="2"/>
  <c r="W202" i="2"/>
  <c r="AA202" i="2"/>
  <c r="AE202" i="2" s="1"/>
  <c r="AC202" i="2"/>
  <c r="AB202" i="2"/>
  <c r="AI180" i="2"/>
  <c r="AQ180" i="2"/>
  <c r="AM180" i="2"/>
  <c r="AS180" i="2" l="1"/>
  <c r="AU203" i="2"/>
  <c r="AW203" i="2"/>
  <c r="AV203" i="2"/>
  <c r="AY202" i="2"/>
  <c r="BC202" i="2" s="1"/>
  <c r="AO201" i="2"/>
  <c r="AS201" i="2"/>
  <c r="AJ201" i="2"/>
  <c r="AN201" i="2"/>
  <c r="AJ180" i="2"/>
  <c r="AN180" i="2" s="1"/>
  <c r="AG202" i="2"/>
  <c r="AS202" i="2" s="1"/>
  <c r="BA202" i="2"/>
  <c r="BE202" i="2" s="1"/>
  <c r="AK201" i="2"/>
  <c r="AG179" i="2"/>
  <c r="AK179" i="2" s="1"/>
  <c r="AO179" i="2" s="1"/>
  <c r="BA179" i="2"/>
  <c r="BE179" i="2" s="1"/>
  <c r="AF179" i="2"/>
  <c r="AR179" i="2" s="1"/>
  <c r="AZ179" i="2"/>
  <c r="BD179" i="2" s="1"/>
  <c r="AF202" i="2"/>
  <c r="AR202" i="2" s="1"/>
  <c r="AZ202" i="2"/>
  <c r="BD202" i="2" s="1"/>
  <c r="AI179" i="2"/>
  <c r="AM179" i="2" s="1"/>
  <c r="AQ179" i="2"/>
  <c r="AM202" i="2"/>
  <c r="AI202" i="2"/>
  <c r="AQ202" i="2"/>
  <c r="Y203" i="2"/>
  <c r="X203" i="2"/>
  <c r="W203" i="2"/>
  <c r="AC203" i="2"/>
  <c r="AA203" i="2"/>
  <c r="AE203" i="2" s="1"/>
  <c r="AB203" i="2"/>
  <c r="AY203" i="2" l="1"/>
  <c r="BC203" i="2" s="1"/>
  <c r="AJ202" i="2"/>
  <c r="AN202" i="2"/>
  <c r="AJ179" i="2"/>
  <c r="AN179" i="2" s="1"/>
  <c r="AS179" i="2"/>
  <c r="AK202" i="2"/>
  <c r="AO202" i="2"/>
  <c r="AG203" i="2"/>
  <c r="AK203" i="2" s="1"/>
  <c r="BA203" i="2"/>
  <c r="BE203" i="2" s="1"/>
  <c r="AF203" i="2"/>
  <c r="AN203" i="2" s="1"/>
  <c r="AZ203" i="2"/>
  <c r="BD203" i="2" s="1"/>
  <c r="AI203" i="2"/>
  <c r="AQ203" i="2"/>
  <c r="AM203" i="2"/>
  <c r="AR203" i="2" l="1"/>
  <c r="AJ203" i="2"/>
  <c r="AS203" i="2"/>
  <c r="AO203" i="2"/>
</calcChain>
</file>

<file path=xl/sharedStrings.xml><?xml version="1.0" encoding="utf-8"?>
<sst xmlns="http://schemas.openxmlformats.org/spreadsheetml/2006/main" count="188" uniqueCount="83">
  <si>
    <t xml:space="preserve">Baseline </t>
  </si>
  <si>
    <t>Alt(i)</t>
  </si>
  <si>
    <t>Alt(ii)</t>
  </si>
  <si>
    <t>Alt(iii)</t>
  </si>
  <si>
    <t>pbs</t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</si>
  <si>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e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</si>
  <si>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T</t>
    </r>
  </si>
  <si>
    <r>
      <t>aut</t>
    </r>
    <r>
      <rPr>
        <vertAlign val="subscript"/>
        <sz val="11"/>
        <color theme="1"/>
        <rFont val="Calibri"/>
        <family val="2"/>
        <scheme val="minor"/>
      </rPr>
      <t>IS</t>
    </r>
  </si>
  <si>
    <r>
      <t>r</t>
    </r>
    <r>
      <rPr>
        <vertAlign val="superscript"/>
        <sz val="11"/>
        <color theme="1"/>
        <rFont val="Calibri"/>
        <family val="2"/>
        <scheme val="minor"/>
      </rPr>
      <t>DISC</t>
    </r>
  </si>
  <si>
    <t>1A: Obtain terms in numerator:</t>
  </si>
  <si>
    <t xml:space="preserve">   (i) Nominal Int. Rate</t>
  </si>
  <si>
    <t xml:space="preserve">   (ii) Aggregate Supply</t>
  </si>
  <si>
    <t xml:space="preserve">   (iii) Aggregate Demand </t>
  </si>
  <si>
    <t>1B: Divide numerator terms by augmented multiplier (see below):</t>
  </si>
  <si>
    <t>1C: Sum elements of B to obtain output gap (ZLB constrains):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</si>
  <si>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eq </t>
    </r>
    <r>
      <rPr>
        <sz val="8"/>
        <color theme="1"/>
        <rFont val="Calibri"/>
        <family val="2"/>
        <scheme val="minor"/>
      </rPr>
      <t>(if zlb constrains)</t>
    </r>
  </si>
  <si>
    <t xml:space="preserve">     Check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</si>
  <si>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nzlb </t>
    </r>
    <r>
      <rPr>
        <sz val="8"/>
        <color theme="1"/>
        <rFont val="Calibri"/>
        <family val="2"/>
        <scheme val="minor"/>
      </rPr>
      <t>(if zlb unconstraining)</t>
    </r>
  </si>
  <si>
    <r>
      <t>r</t>
    </r>
    <r>
      <rPr>
        <vertAlign val="superscript"/>
        <sz val="11"/>
        <color theme="1"/>
        <rFont val="Calibri"/>
        <family val="2"/>
        <scheme val="minor"/>
      </rPr>
      <t>eq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</si>
  <si>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eq</t>
    </r>
  </si>
  <si>
    <r>
      <t>r</t>
    </r>
    <r>
      <rPr>
        <vertAlign val="superscript"/>
        <sz val="11"/>
        <color theme="1"/>
        <rFont val="Calibri"/>
        <family val="2"/>
        <scheme val="minor"/>
      </rPr>
      <t>NOMeq</t>
    </r>
  </si>
  <si>
    <r>
      <t>Y</t>
    </r>
    <r>
      <rPr>
        <vertAlign val="superscript"/>
        <sz val="11"/>
        <color theme="1"/>
        <rFont val="Calibri"/>
        <family val="2"/>
        <scheme val="minor"/>
      </rPr>
      <t>nzlb</t>
    </r>
  </si>
  <si>
    <t>Zero Lower Bound (ZLB) Indicator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</si>
  <si>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zlb </t>
    </r>
    <r>
      <rPr>
        <sz val="8"/>
        <color theme="1"/>
        <rFont val="Calibri"/>
        <family val="2"/>
        <scheme val="minor"/>
      </rPr>
      <t>(if zlb constrains)</t>
    </r>
  </si>
  <si>
    <r>
      <t>r</t>
    </r>
    <r>
      <rPr>
        <vertAlign val="superscript"/>
        <sz val="11"/>
        <color theme="1"/>
        <rFont val="Calibri"/>
        <family val="2"/>
        <scheme val="minor"/>
      </rPr>
      <t>zlb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</si>
  <si>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zlb</t>
    </r>
  </si>
  <si>
    <r>
      <t>r</t>
    </r>
    <r>
      <rPr>
        <vertAlign val="superscript"/>
        <sz val="11"/>
        <color theme="1"/>
        <rFont val="Calibri"/>
        <family val="2"/>
        <scheme val="minor"/>
      </rPr>
      <t>NOMzlb</t>
    </r>
  </si>
  <si>
    <r>
      <t>Y</t>
    </r>
    <r>
      <rPr>
        <vertAlign val="superscript"/>
        <sz val="11"/>
        <color theme="1"/>
        <rFont val="Calibri"/>
        <family val="2"/>
        <scheme val="minor"/>
      </rPr>
      <t>zlb</t>
    </r>
  </si>
  <si>
    <t>Final equilibrium</t>
  </si>
  <si>
    <r>
      <t>gap</t>
    </r>
    <r>
      <rPr>
        <vertAlign val="superscript"/>
        <sz val="11"/>
        <color theme="1"/>
        <rFont val="Calibri"/>
        <family val="2"/>
        <scheme val="minor"/>
      </rPr>
      <t>eq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</si>
  <si>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neq</t>
    </r>
  </si>
  <si>
    <r>
      <t>Y</t>
    </r>
    <r>
      <rPr>
        <vertAlign val="superscript"/>
        <sz val="11"/>
        <color theme="1"/>
        <rFont val="Calibri"/>
        <family val="2"/>
        <scheme val="minor"/>
      </rPr>
      <t>eq</t>
    </r>
  </si>
  <si>
    <t>External Sector Variables</t>
  </si>
  <si>
    <r>
      <t>r</t>
    </r>
    <r>
      <rPr>
        <vertAlign val="super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>-r</t>
    </r>
    <r>
      <rPr>
        <vertAlign val="superscript"/>
        <sz val="11"/>
        <color theme="1"/>
        <rFont val="Calibri"/>
        <family val="2"/>
        <scheme val="minor"/>
      </rPr>
      <t>EXT</t>
    </r>
  </si>
  <si>
    <t>rp</t>
  </si>
  <si>
    <r>
      <t>e</t>
    </r>
    <r>
      <rPr>
        <vertAlign val="superscript"/>
        <sz val="11"/>
        <color theme="1"/>
        <rFont val="Calibri"/>
        <family val="2"/>
        <scheme val="minor"/>
      </rPr>
      <t xml:space="preserve">eq </t>
    </r>
  </si>
  <si>
    <t>Trade Bal (non struc)</t>
  </si>
  <si>
    <t xml:space="preserve">    Exports</t>
  </si>
  <si>
    <r>
      <t xml:space="preserve">                     aut</t>
    </r>
    <r>
      <rPr>
        <vertAlign val="subscript"/>
        <sz val="11"/>
        <color theme="1"/>
        <rFont val="Calibri"/>
        <family val="2"/>
        <scheme val="minor"/>
      </rPr>
      <t>X</t>
    </r>
  </si>
  <si>
    <t xml:space="preserve">    Imports</t>
  </si>
  <si>
    <r>
      <t xml:space="preserve">                     aut</t>
    </r>
    <r>
      <rPr>
        <vertAlign val="subscript"/>
        <sz val="11"/>
        <color theme="1"/>
        <rFont val="Calibri"/>
        <family val="2"/>
        <scheme val="minor"/>
      </rPr>
      <t>IM</t>
    </r>
  </si>
  <si>
    <t>Fiscal Bal. (non-struct)</t>
  </si>
  <si>
    <t>Revenues</t>
  </si>
  <si>
    <r>
      <t xml:space="preserve">  T</t>
    </r>
    <r>
      <rPr>
        <vertAlign val="superscript"/>
        <sz val="11"/>
        <color theme="1"/>
        <rFont val="Calibri"/>
        <family val="2"/>
        <scheme val="minor"/>
      </rPr>
      <t>NS</t>
    </r>
  </si>
  <si>
    <t xml:space="preserve">  Cyclical</t>
  </si>
  <si>
    <t>Expenditures</t>
  </si>
  <si>
    <r>
      <t xml:space="preserve">  aut</t>
    </r>
    <r>
      <rPr>
        <vertAlign val="subscript"/>
        <sz val="11"/>
        <color theme="1"/>
        <rFont val="Calibri"/>
        <family val="2"/>
        <scheme val="minor"/>
      </rPr>
      <t>G</t>
    </r>
  </si>
  <si>
    <t>Fiscal Stance</t>
  </si>
  <si>
    <r>
      <t>(aut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-t</t>
    </r>
    <r>
      <rPr>
        <vertAlign val="superscript"/>
        <sz val="11"/>
        <color theme="1"/>
        <rFont val="Calibri"/>
        <family val="2"/>
        <scheme val="minor"/>
      </rPr>
      <t>NS</t>
    </r>
    <r>
      <rPr>
        <sz val="11"/>
        <color theme="1"/>
        <rFont val="Calibri"/>
        <family val="2"/>
        <scheme val="minor"/>
      </rPr>
      <t>)</t>
    </r>
  </si>
  <si>
    <t>Key Parameters</t>
  </si>
  <si>
    <r>
      <t>s</t>
    </r>
    <r>
      <rPr>
        <vertAlign val="subscript"/>
        <sz val="11"/>
        <color theme="1"/>
        <rFont val="Calibri"/>
        <family val="2"/>
        <scheme val="minor"/>
      </rPr>
      <t>cyc</t>
    </r>
  </si>
  <si>
    <r>
      <rPr>
        <i/>
        <sz val="11"/>
        <color theme="1"/>
        <rFont val="Times New Roman"/>
        <family val="1"/>
      </rPr>
      <t>im</t>
    </r>
    <r>
      <rPr>
        <i/>
        <vertAlign val="subscript"/>
        <sz val="11"/>
        <color theme="1"/>
        <rFont val="Calibri"/>
        <family val="2"/>
        <scheme val="minor"/>
      </rPr>
      <t>cyc</t>
    </r>
  </si>
  <si>
    <r>
      <t>b</t>
    </r>
    <r>
      <rPr>
        <vertAlign val="subscript"/>
        <sz val="11"/>
        <color theme="1"/>
        <rFont val="Symbol"/>
        <family val="1"/>
        <charset val="2"/>
      </rPr>
      <t>p</t>
    </r>
  </si>
  <si>
    <r>
      <t>(b</t>
    </r>
    <r>
      <rPr>
        <vertAlign val="subscript"/>
        <sz val="11"/>
        <color theme="1"/>
        <rFont val="Symbol"/>
        <family val="1"/>
        <charset val="2"/>
      </rPr>
      <t>p</t>
    </r>
    <r>
      <rPr>
        <sz val="11"/>
        <color theme="1"/>
        <rFont val="Symbol"/>
        <family val="1"/>
        <charset val="2"/>
      </rPr>
      <t>-1)</t>
    </r>
  </si>
  <si>
    <r>
      <t>1/h</t>
    </r>
    <r>
      <rPr>
        <vertAlign val="subscript"/>
        <sz val="11"/>
        <color theme="1"/>
        <rFont val="Calibri"/>
        <family val="2"/>
        <scheme val="minor"/>
      </rPr>
      <t>SRAS,P</t>
    </r>
  </si>
  <si>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C,r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I,r</t>
    </r>
  </si>
  <si>
    <r>
      <t>b</t>
    </r>
    <r>
      <rPr>
        <vertAlign val="subscript"/>
        <sz val="11"/>
        <color theme="1"/>
        <rFont val="Calibri"/>
        <family val="2"/>
      </rPr>
      <t>gap</t>
    </r>
  </si>
  <si>
    <r>
      <t>r</t>
    </r>
    <r>
      <rPr>
        <vertAlign val="superscript"/>
        <sz val="11"/>
        <color theme="1"/>
        <rFont val="Calibri"/>
        <family val="2"/>
        <scheme val="minor"/>
      </rPr>
      <t>NAT</t>
    </r>
  </si>
  <si>
    <r>
      <t>Y</t>
    </r>
    <r>
      <rPr>
        <vertAlign val="superscript"/>
        <sz val="11"/>
        <color theme="1"/>
        <rFont val="Calibri"/>
        <family val="2"/>
        <scheme val="minor"/>
      </rPr>
      <t>P</t>
    </r>
  </si>
  <si>
    <t>reality</t>
  </si>
  <si>
    <t>gap</t>
  </si>
  <si>
    <t>pi</t>
  </si>
  <si>
    <t>r</t>
  </si>
  <si>
    <t>shocks</t>
  </si>
  <si>
    <t>autIS</t>
  </si>
  <si>
    <t>IS  (real int rat)</t>
  </si>
  <si>
    <t>Phillips Curve (inflation)</t>
  </si>
  <si>
    <t>Nominal Taylor Rule (nom int rat)</t>
  </si>
  <si>
    <t>Real Taylor Rule (real int rat)</t>
  </si>
  <si>
    <t>NO ZLB</t>
  </si>
  <si>
    <t>Incorp ZLB</t>
  </si>
  <si>
    <t>base</t>
  </si>
  <si>
    <t>(i)</t>
  </si>
  <si>
    <t>(ii)</t>
  </si>
  <si>
    <t>inc</t>
  </si>
  <si>
    <t>x</t>
  </si>
  <si>
    <t>y</t>
  </si>
  <si>
    <t xml:space="preserve">   (i) Expectations gap</t>
  </si>
  <si>
    <t xml:space="preserve">   (iv) Monetary discretion</t>
  </si>
  <si>
    <t>1C: Sum elements of B to obtain output gap (ZLB not constraining):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</si>
  <si>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eq </t>
    </r>
    <r>
      <rPr>
        <sz val="8"/>
        <color theme="1"/>
        <rFont val="Calibri"/>
        <family val="2"/>
        <scheme val="minor"/>
      </rPr>
      <t>(if zlb not constraining)</t>
    </r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</si>
  <si>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eq </t>
    </r>
  </si>
  <si>
    <t>ZLB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</si>
</sst>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"/>
    <numFmt numFmtId="167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EA00AD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</font>
    <font>
      <b/>
      <sz val="8"/>
      <color rgb="FFC00000"/>
      <name val="Calibri"/>
      <family val="2"/>
      <scheme val="minor"/>
    </font>
    <font>
      <i/>
      <sz val="11"/>
      <color rgb="FFEA00A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F7FE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2" borderId="0" xfId="1" applyNumberFormat="1" applyFont="1" applyFill="1" applyBorder="1"/>
    <xf numFmtId="164" fontId="0" fillId="2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164" fontId="0" fillId="3" borderId="0" xfId="1" applyNumberFormat="1" applyFont="1" applyFill="1" applyBorder="1"/>
    <xf numFmtId="164" fontId="0" fillId="0" borderId="0" xfId="0" applyNumberFormat="1" applyFill="1" applyBorder="1"/>
    <xf numFmtId="164" fontId="0" fillId="3" borderId="0" xfId="0" applyNumberFormat="1" applyFill="1" applyBorder="1"/>
    <xf numFmtId="0" fontId="2" fillId="0" borderId="0" xfId="0" applyFont="1"/>
    <xf numFmtId="164" fontId="0" fillId="0" borderId="0" xfId="0" applyNumberFormat="1" applyBorder="1"/>
    <xf numFmtId="16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4" fontId="0" fillId="4" borderId="0" xfId="1" applyNumberFormat="1" applyFont="1" applyFill="1" applyBorder="1"/>
    <xf numFmtId="0" fontId="10" fillId="0" borderId="0" xfId="0" applyFont="1" applyFill="1" applyBorder="1"/>
    <xf numFmtId="164" fontId="10" fillId="0" borderId="0" xfId="1" applyNumberFormat="1" applyFont="1" applyFill="1" applyBorder="1"/>
    <xf numFmtId="164" fontId="10" fillId="3" borderId="0" xfId="1" applyNumberFormat="1" applyFont="1" applyFill="1" applyBorder="1"/>
    <xf numFmtId="0" fontId="7" fillId="0" borderId="0" xfId="0" applyFont="1" applyFill="1" applyBorder="1"/>
    <xf numFmtId="1" fontId="0" fillId="0" borderId="0" xfId="0" applyNumberFormat="1" applyBorder="1"/>
    <xf numFmtId="1" fontId="0" fillId="3" borderId="0" xfId="0" applyNumberFormat="1" applyFill="1" applyBorder="1"/>
    <xf numFmtId="0" fontId="11" fillId="0" borderId="0" xfId="0" applyFont="1" applyBorder="1"/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5" borderId="0" xfId="0" applyFill="1"/>
    <xf numFmtId="0" fontId="3" fillId="0" borderId="0" xfId="0" applyFont="1" applyBorder="1" applyAlignment="1">
      <alignment horizontal="center"/>
    </xf>
    <xf numFmtId="2" fontId="0" fillId="0" borderId="0" xfId="0" applyNumberFormat="1" applyBorder="1"/>
    <xf numFmtId="166" fontId="0" fillId="0" borderId="0" xfId="0" applyNumberFormat="1" applyBorder="1"/>
    <xf numFmtId="10" fontId="0" fillId="0" borderId="0" xfId="0" applyNumberFormat="1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6" borderId="0" xfId="0" applyNumberFormat="1" applyFill="1"/>
    <xf numFmtId="164" fontId="0" fillId="6" borderId="0" xfId="1" applyNumberFormat="1" applyFont="1" applyFill="1"/>
    <xf numFmtId="10" fontId="0" fillId="6" borderId="0" xfId="0" applyNumberFormat="1" applyFill="1"/>
    <xf numFmtId="10" fontId="0" fillId="0" borderId="0" xfId="0" applyNumberFormat="1"/>
    <xf numFmtId="167" fontId="0" fillId="0" borderId="0" xfId="0" applyNumberFormat="1"/>
    <xf numFmtId="164" fontId="16" fillId="0" borderId="0" xfId="0" applyNumberFormat="1" applyFont="1" applyFill="1" applyBorder="1"/>
    <xf numFmtId="164" fontId="7" fillId="0" borderId="0" xfId="0" applyNumberFormat="1" applyFont="1" applyFill="1"/>
    <xf numFmtId="0" fontId="17" fillId="0" borderId="0" xfId="0" applyFont="1" applyBorder="1"/>
    <xf numFmtId="164" fontId="10" fillId="0" borderId="0" xfId="0" applyNumberFormat="1" applyFont="1" applyFill="1" applyBorder="1"/>
    <xf numFmtId="1" fontId="0" fillId="0" borderId="0" xfId="0" applyNumberFormat="1" applyFill="1" applyBorder="1"/>
    <xf numFmtId="167" fontId="10" fillId="0" borderId="0" xfId="1" applyNumberFormat="1" applyFont="1" applyFill="1" applyBorder="1"/>
    <xf numFmtId="0" fontId="7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Border="1"/>
    <xf numFmtId="164" fontId="0" fillId="7" borderId="0" xfId="0" applyNumberFormat="1" applyFill="1" applyBorder="1"/>
    <xf numFmtId="0" fontId="0" fillId="7" borderId="0" xfId="0" applyFill="1" applyBorder="1"/>
    <xf numFmtId="164" fontId="0" fillId="7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62"/>
          <c:h val="0.7637731942439912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FIN'!$AA$179:$AA$203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FIN'!$AB$179:$AB$203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FIN'!$AC$179:$AC$203</c:f>
              <c:numCache>
                <c:formatCode>0.0%</c:formatCode>
                <c:ptCount val="25"/>
                <c:pt idx="0">
                  <c:v>9.9999999999999978E-2</c:v>
                </c:pt>
                <c:pt idx="1">
                  <c:v>9.2499999999999985E-2</c:v>
                </c:pt>
                <c:pt idx="2">
                  <c:v>8.4999999999999992E-2</c:v>
                </c:pt>
                <c:pt idx="3">
                  <c:v>7.7499999999999999E-2</c:v>
                </c:pt>
                <c:pt idx="4">
                  <c:v>6.9999999999999993E-2</c:v>
                </c:pt>
                <c:pt idx="5">
                  <c:v>6.25E-2</c:v>
                </c:pt>
                <c:pt idx="6">
                  <c:v>5.5000000000000007E-2</c:v>
                </c:pt>
                <c:pt idx="7">
                  <c:v>4.7500000000000007E-2</c:v>
                </c:pt>
                <c:pt idx="8">
                  <c:v>0.04</c:v>
                </c:pt>
                <c:pt idx="9">
                  <c:v>3.2500000000000001E-2</c:v>
                </c:pt>
                <c:pt idx="10">
                  <c:v>2.5000000000000001E-2</c:v>
                </c:pt>
                <c:pt idx="11">
                  <c:v>1.7500000000000002E-2</c:v>
                </c:pt>
                <c:pt idx="12">
                  <c:v>0.01</c:v>
                </c:pt>
                <c:pt idx="13">
                  <c:v>2.5000000000000005E-3</c:v>
                </c:pt>
                <c:pt idx="14">
                  <c:v>-4.9999999999999992E-3</c:v>
                </c:pt>
                <c:pt idx="15">
                  <c:v>-1.2499999999999999E-2</c:v>
                </c:pt>
                <c:pt idx="16">
                  <c:v>-1.9999999999999997E-2</c:v>
                </c:pt>
                <c:pt idx="17">
                  <c:v>-2.7500000000000004E-2</c:v>
                </c:pt>
                <c:pt idx="18">
                  <c:v>-3.5000000000000003E-2</c:v>
                </c:pt>
                <c:pt idx="19">
                  <c:v>-4.2500000000000003E-2</c:v>
                </c:pt>
                <c:pt idx="20">
                  <c:v>-4.9999999999999996E-2</c:v>
                </c:pt>
                <c:pt idx="21">
                  <c:v>-5.7500000000000002E-2</c:v>
                </c:pt>
                <c:pt idx="22">
                  <c:v>-6.5000000000000002E-2</c:v>
                </c:pt>
                <c:pt idx="23">
                  <c:v>-7.2499999999999995E-2</c:v>
                </c:pt>
                <c:pt idx="24">
                  <c:v>-7.9999999999999988E-2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FIN'!$Y$234:$Y$235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FIN'!$Z$234:$Z$235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'NOZLBZLB EXAMPLE WITH CHART FIN'!$Y$232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'NOZLBZLB EXAMPLE WITH CHART FIN'!$AE$234:$AE$235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FIN'!$AF$234:$AF$235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FIN'!$AB$234:$AB$235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FIN'!$AC$234:$AC$235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FIN'!$Y$240:$Y$241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FIN'!$Z$240:$Z$241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FIN'!$AB$240:$AB$241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FIN'!$AC$240:$AC$241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FIN'!$Y$246:$Y$247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FIN'!$Z$246:$Z$247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FIN'!$AB$246:$AB$247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FIN'!$AC$246:$AC$247</c:f>
              <c:numCache>
                <c:formatCode>0.0%</c:formatCode>
                <c:ptCount val="2"/>
                <c:pt idx="0">
                  <c:v>-7.2325581395348837E-2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'NOZLBZLB EXAMPLE WITH CHART FIN'!$Y$244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29122468659595E-2"/>
                  <c:y val="9.0736213632580248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FIN'!$AE$246:$AE$247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FIN'!$AF$246:$AF$247</c:f>
              <c:numCache>
                <c:formatCode>0.0%</c:formatCode>
                <c:ptCount val="2"/>
                <c:pt idx="0">
                  <c:v>-7.2325581395348837E-2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FIN'!$Y$238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86885245901641E-2"/>
                  <c:y val="-2.419632363535468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FIN'!$AE$240:$AE$241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FIN'!$AF$240:$AF$241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40792"/>
        <c:axId val="433245496"/>
      </c:scatterChart>
      <c:valAx>
        <c:axId val="433240792"/>
        <c:scaling>
          <c:orientation val="minMax"/>
          <c:max val="5.0000000000000024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45496"/>
        <c:crossesAt val="-0.1"/>
        <c:crossBetween val="midCat"/>
      </c:valAx>
      <c:valAx>
        <c:axId val="433245496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40792"/>
        <c:crossesAt val="-0.15000000000000011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62"/>
          <c:h val="0.763773194243991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FIN'!$AA$179:$AA$203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FIN'!$AB$179:$AB$203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FIN'!$AC$179:$AC$203</c:f>
              <c:numCache>
                <c:formatCode>0.0%</c:formatCode>
                <c:ptCount val="25"/>
                <c:pt idx="0">
                  <c:v>9.9999999999999978E-2</c:v>
                </c:pt>
                <c:pt idx="1">
                  <c:v>9.2499999999999985E-2</c:v>
                </c:pt>
                <c:pt idx="2">
                  <c:v>8.4999999999999992E-2</c:v>
                </c:pt>
                <c:pt idx="3">
                  <c:v>7.7499999999999999E-2</c:v>
                </c:pt>
                <c:pt idx="4">
                  <c:v>6.9999999999999993E-2</c:v>
                </c:pt>
                <c:pt idx="5">
                  <c:v>6.25E-2</c:v>
                </c:pt>
                <c:pt idx="6">
                  <c:v>5.5000000000000007E-2</c:v>
                </c:pt>
                <c:pt idx="7">
                  <c:v>4.7500000000000007E-2</c:v>
                </c:pt>
                <c:pt idx="8">
                  <c:v>0.04</c:v>
                </c:pt>
                <c:pt idx="9">
                  <c:v>3.2500000000000001E-2</c:v>
                </c:pt>
                <c:pt idx="10">
                  <c:v>2.5000000000000001E-2</c:v>
                </c:pt>
                <c:pt idx="11">
                  <c:v>1.7500000000000002E-2</c:v>
                </c:pt>
                <c:pt idx="12">
                  <c:v>0.01</c:v>
                </c:pt>
                <c:pt idx="13">
                  <c:v>2.5000000000000005E-3</c:v>
                </c:pt>
                <c:pt idx="14">
                  <c:v>-4.9999999999999992E-3</c:v>
                </c:pt>
                <c:pt idx="15">
                  <c:v>-1.2499999999999999E-2</c:v>
                </c:pt>
                <c:pt idx="16">
                  <c:v>-1.9999999999999997E-2</c:v>
                </c:pt>
                <c:pt idx="17">
                  <c:v>-2.7500000000000004E-2</c:v>
                </c:pt>
                <c:pt idx="18">
                  <c:v>-3.5000000000000003E-2</c:v>
                </c:pt>
                <c:pt idx="19">
                  <c:v>-4.2500000000000003E-2</c:v>
                </c:pt>
                <c:pt idx="20">
                  <c:v>-4.9999999999999996E-2</c:v>
                </c:pt>
                <c:pt idx="21">
                  <c:v>-5.7500000000000002E-2</c:v>
                </c:pt>
                <c:pt idx="22">
                  <c:v>-6.5000000000000002E-2</c:v>
                </c:pt>
                <c:pt idx="23">
                  <c:v>-7.2499999999999995E-2</c:v>
                </c:pt>
                <c:pt idx="24">
                  <c:v>-7.9999999999999988E-2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FIN'!$Y$234:$Y$235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FIN'!$Z$234:$Z$235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'NOZLBZLB EXAMPLE WITH CHART FIN'!$Y$232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'NOZLBZLB EXAMPLE WITH CHART FIN'!$AE$234:$AE$235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FIN'!$AF$234:$AF$235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FIN'!$AB$234:$AB$235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FIN'!$AC$234:$AC$235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FIN'!$Y$240:$Y$241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FIN'!$Z$240:$Z$241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FIN'!$AB$240:$AB$241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FIN'!$AC$240:$AC$241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FIN'!$Y$246:$Y$247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FIN'!$Z$246:$Z$247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FIN'!$AB$246:$AB$247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FIN'!$AC$246:$AC$247</c:f>
              <c:numCache>
                <c:formatCode>0.0%</c:formatCode>
                <c:ptCount val="2"/>
                <c:pt idx="0">
                  <c:v>-7.2325581395348837E-2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'NOZLBZLB EXAMPLE WITH CHART FIN'!$Y$244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29122468659599E-2"/>
                  <c:y val="9.0736213632580231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FIN'!$AE$246:$AE$247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FIN'!$AF$246:$AF$247</c:f>
              <c:numCache>
                <c:formatCode>0.0%</c:formatCode>
                <c:ptCount val="2"/>
                <c:pt idx="0">
                  <c:v>-7.2325581395348837E-2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FIN'!$Y$238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86885245901641E-2"/>
                  <c:y val="-2.41963236353546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FIN'!$AE$240:$AE$241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FIN'!$AF$240:$AF$241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41576"/>
        <c:axId val="433241968"/>
      </c:scatterChart>
      <c:valAx>
        <c:axId val="433241576"/>
        <c:scaling>
          <c:orientation val="minMax"/>
          <c:max val="5.0000000000000024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41968"/>
        <c:crossesAt val="-0.1"/>
        <c:crossBetween val="midCat"/>
      </c:valAx>
      <c:valAx>
        <c:axId val="433241968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41576"/>
        <c:crossesAt val="-0.15000000000000016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4"/>
          <c:h val="0.763773194243991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FIN'!$W$179:$W$203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FIN'!$X$179:$X$203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FIN'!$Y$179:$Y$203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FIN'!$BC$179:$BC$203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FIN'!$BD$179:$BD$203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FIN'!$BE$179:$BE$203</c:f>
              <c:numCache>
                <c:formatCode>0.0%</c:formatCode>
                <c:ptCount val="25"/>
                <c:pt idx="0">
                  <c:v>5.1999999999999991E-2</c:v>
                </c:pt>
                <c:pt idx="1">
                  <c:v>4.8249999999999994E-2</c:v>
                </c:pt>
                <c:pt idx="2">
                  <c:v>4.4499999999999998E-2</c:v>
                </c:pt>
                <c:pt idx="3">
                  <c:v>4.0750000000000001E-2</c:v>
                </c:pt>
                <c:pt idx="4">
                  <c:v>3.6999999999999998E-2</c:v>
                </c:pt>
                <c:pt idx="5">
                  <c:v>3.3250000000000002E-2</c:v>
                </c:pt>
                <c:pt idx="6">
                  <c:v>2.9500000000000002E-2</c:v>
                </c:pt>
                <c:pt idx="7">
                  <c:v>2.5750000000000002E-2</c:v>
                </c:pt>
                <c:pt idx="8">
                  <c:v>2.1999999999999999E-2</c:v>
                </c:pt>
                <c:pt idx="9">
                  <c:v>1.8249999999999999E-2</c:v>
                </c:pt>
                <c:pt idx="10">
                  <c:v>1.4499999999999999E-2</c:v>
                </c:pt>
                <c:pt idx="11">
                  <c:v>1.0749999999999999E-2</c:v>
                </c:pt>
                <c:pt idx="12" formatCode="0.00%">
                  <c:v>6.9999999999999993E-3</c:v>
                </c:pt>
                <c:pt idx="13">
                  <c:v>3.2499999999999994E-3</c:v>
                </c:pt>
                <c:pt idx="14">
                  <c:v>4.9999999999999992E-3</c:v>
                </c:pt>
                <c:pt idx="15">
                  <c:v>1.2499999999999999E-2</c:v>
                </c:pt>
                <c:pt idx="16">
                  <c:v>1.9999999999999997E-2</c:v>
                </c:pt>
                <c:pt idx="17">
                  <c:v>2.7500000000000004E-2</c:v>
                </c:pt>
                <c:pt idx="18">
                  <c:v>3.5000000000000003E-2</c:v>
                </c:pt>
                <c:pt idx="19">
                  <c:v>4.2500000000000003E-2</c:v>
                </c:pt>
                <c:pt idx="20">
                  <c:v>4.9999999999999996E-2</c:v>
                </c:pt>
                <c:pt idx="21">
                  <c:v>5.7500000000000002E-2</c:v>
                </c:pt>
                <c:pt idx="22">
                  <c:v>6.5000000000000002E-2</c:v>
                </c:pt>
                <c:pt idx="23">
                  <c:v>7.2499999999999995E-2</c:v>
                </c:pt>
                <c:pt idx="24">
                  <c:v>7.9999999999999988E-2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FIN'!$Y$215:$Y$216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FIN'!$Z$215:$Z$216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FIN'!$AB$215:$AB$216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FIN'!$AC$215:$AC$216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'NOZLBZLB EXAMPLE WITH CHART FIN'!$Y$213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'NOZLBZLB EXAMPLE WITH CHART FIN'!$AE$215:$AE$216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FIN'!$AF$215:$AF$216</c:f>
              <c:numCache>
                <c:formatCode>0.000%</c:formatCode>
                <c:ptCount val="2"/>
                <c:pt idx="0" formatCode="0.0%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FIN'!$Y$221:$Y$222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FIN'!$Z$221:$Z$222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FIN'!$AB$221:$AB$222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FIN'!$AC$221:$AC$222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FIN'!$Y$219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78719656185697E-2"/>
                  <c:y val="-2.74752047279986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FIN'!$AE$221:$AE$222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FIN'!$AF$221:$AF$222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FIN'!$Y$227:$Y$228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FIN'!$Z$227:$Z$228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7.2325581395348837E-2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FIN'!$AB$227:$AB$228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FIN'!$AC$227:$AC$228</c:f>
              <c:numCache>
                <c:formatCode>0.0%</c:formatCode>
                <c:ptCount val="2"/>
                <c:pt idx="0">
                  <c:v>7.2325581395348837E-2</c:v>
                </c:pt>
                <c:pt idx="1">
                  <c:v>7.2325581395348837E-2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'NOZLBZLB EXAMPLE WITH CHART FIN'!$Y$225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072324011571841E-2"/>
                  <c:y val="-1.20981589364670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FIN'!$AE$227:$AE$228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FIN'!$AF$227:$AF$228</c:f>
              <c:numCache>
                <c:formatCode>0.0%</c:formatCode>
                <c:ptCount val="2"/>
                <c:pt idx="0">
                  <c:v>7.2325581395348837E-2</c:v>
                </c:pt>
                <c:pt idx="1">
                  <c:v>7.2325581395348837E-2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42752"/>
        <c:axId val="433243144"/>
      </c:scatterChart>
      <c:valAx>
        <c:axId val="433242752"/>
        <c:scaling>
          <c:orientation val="minMax"/>
          <c:max val="5.0000000000000017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43144"/>
        <c:crossesAt val="-0.1"/>
        <c:crossBetween val="midCat"/>
      </c:valAx>
      <c:valAx>
        <c:axId val="43324314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42752"/>
        <c:crossesAt val="-0.1500000000000000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4"/>
          <c:h val="0.763773194243991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FIN'!$W$179:$W$203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FIN'!$X$179:$X$203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FIN'!$Y$179:$Y$203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FIN'!$BC$179:$BC$203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FIN'!$BD$179:$BD$203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FIN'!$BE$179:$BE$203</c:f>
              <c:numCache>
                <c:formatCode>0.0%</c:formatCode>
                <c:ptCount val="25"/>
                <c:pt idx="0">
                  <c:v>5.1999999999999991E-2</c:v>
                </c:pt>
                <c:pt idx="1">
                  <c:v>4.8249999999999994E-2</c:v>
                </c:pt>
                <c:pt idx="2">
                  <c:v>4.4499999999999998E-2</c:v>
                </c:pt>
                <c:pt idx="3">
                  <c:v>4.0750000000000001E-2</c:v>
                </c:pt>
                <c:pt idx="4">
                  <c:v>3.6999999999999998E-2</c:v>
                </c:pt>
                <c:pt idx="5">
                  <c:v>3.3250000000000002E-2</c:v>
                </c:pt>
                <c:pt idx="6">
                  <c:v>2.9500000000000002E-2</c:v>
                </c:pt>
                <c:pt idx="7">
                  <c:v>2.5750000000000002E-2</c:v>
                </c:pt>
                <c:pt idx="8">
                  <c:v>2.1999999999999999E-2</c:v>
                </c:pt>
                <c:pt idx="9">
                  <c:v>1.8249999999999999E-2</c:v>
                </c:pt>
                <c:pt idx="10">
                  <c:v>1.4499999999999999E-2</c:v>
                </c:pt>
                <c:pt idx="11">
                  <c:v>1.0749999999999999E-2</c:v>
                </c:pt>
                <c:pt idx="12" formatCode="0.00%">
                  <c:v>6.9999999999999993E-3</c:v>
                </c:pt>
                <c:pt idx="13">
                  <c:v>3.2499999999999994E-3</c:v>
                </c:pt>
                <c:pt idx="14">
                  <c:v>4.9999999999999992E-3</c:v>
                </c:pt>
                <c:pt idx="15">
                  <c:v>1.2499999999999999E-2</c:v>
                </c:pt>
                <c:pt idx="16">
                  <c:v>1.9999999999999997E-2</c:v>
                </c:pt>
                <c:pt idx="17">
                  <c:v>2.7500000000000004E-2</c:v>
                </c:pt>
                <c:pt idx="18">
                  <c:v>3.5000000000000003E-2</c:v>
                </c:pt>
                <c:pt idx="19">
                  <c:v>4.2500000000000003E-2</c:v>
                </c:pt>
                <c:pt idx="20">
                  <c:v>4.9999999999999996E-2</c:v>
                </c:pt>
                <c:pt idx="21">
                  <c:v>5.7500000000000002E-2</c:v>
                </c:pt>
                <c:pt idx="22">
                  <c:v>6.5000000000000002E-2</c:v>
                </c:pt>
                <c:pt idx="23">
                  <c:v>7.2499999999999995E-2</c:v>
                </c:pt>
                <c:pt idx="24">
                  <c:v>7.9999999999999988E-2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FIN'!$Y$215:$Y$216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FIN'!$Z$215:$Z$216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FIN'!$AB$215:$AB$216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FIN'!$AC$215:$AC$216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'NOZLBZLB EXAMPLE WITH CHART FIN'!$Y$213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'NOZLBZLB EXAMPLE WITH CHART FIN'!$AE$215:$AE$216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FIN'!$AF$215:$AF$216</c:f>
              <c:numCache>
                <c:formatCode>0.000%</c:formatCode>
                <c:ptCount val="2"/>
                <c:pt idx="0" formatCode="0.0%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FIN'!$Y$221:$Y$222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FIN'!$Z$221:$Z$222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FIN'!$AB$221:$AB$222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FIN'!$AC$221:$AC$222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FIN'!$Y$219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78719656185697E-2"/>
                  <c:y val="-2.74752047279986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FIN'!$AE$221:$AE$222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FIN'!$AF$221:$AF$222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FIN'!$Y$227:$Y$228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FIN'!$Z$227:$Z$228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7.2325581395348837E-2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FIN'!$AB$227:$AB$228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FIN'!$AC$227:$AC$228</c:f>
              <c:numCache>
                <c:formatCode>0.0%</c:formatCode>
                <c:ptCount val="2"/>
                <c:pt idx="0">
                  <c:v>7.2325581395348837E-2</c:v>
                </c:pt>
                <c:pt idx="1">
                  <c:v>7.2325581395348837E-2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'NOZLBZLB EXAMPLE WITH CHART FIN'!$Y$225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072324011571841E-2"/>
                  <c:y val="-1.20981589364670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FIN'!$AE$227:$AE$228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FIN'!$AF$227:$AF$228</c:f>
              <c:numCache>
                <c:formatCode>0.0%</c:formatCode>
                <c:ptCount val="2"/>
                <c:pt idx="0">
                  <c:v>7.2325581395348837E-2</c:v>
                </c:pt>
                <c:pt idx="1">
                  <c:v>7.2325581395348837E-2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27072"/>
        <c:axId val="433234520"/>
      </c:scatterChart>
      <c:valAx>
        <c:axId val="433227072"/>
        <c:scaling>
          <c:orientation val="minMax"/>
          <c:max val="5.0000000000000017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34520"/>
        <c:crossesAt val="-0.1"/>
        <c:crossBetween val="midCat"/>
      </c:valAx>
      <c:valAx>
        <c:axId val="43323452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27072"/>
        <c:crossesAt val="-0.1500000000000000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4"/>
          <c:h val="0.763773194243991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FIN'!$W$179:$W$203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FIN'!$X$179:$X$203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FIN'!$Y$179:$Y$203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FIN'!$BC$179:$BC$203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FIN'!$BD$179:$BD$203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FIN'!$BE$179:$BE$203</c:f>
              <c:numCache>
                <c:formatCode>0.0%</c:formatCode>
                <c:ptCount val="25"/>
                <c:pt idx="0">
                  <c:v>5.1999999999999991E-2</c:v>
                </c:pt>
                <c:pt idx="1">
                  <c:v>4.8249999999999994E-2</c:v>
                </c:pt>
                <c:pt idx="2">
                  <c:v>4.4499999999999998E-2</c:v>
                </c:pt>
                <c:pt idx="3">
                  <c:v>4.0750000000000001E-2</c:v>
                </c:pt>
                <c:pt idx="4">
                  <c:v>3.6999999999999998E-2</c:v>
                </c:pt>
                <c:pt idx="5">
                  <c:v>3.3250000000000002E-2</c:v>
                </c:pt>
                <c:pt idx="6">
                  <c:v>2.9500000000000002E-2</c:v>
                </c:pt>
                <c:pt idx="7">
                  <c:v>2.5750000000000002E-2</c:v>
                </c:pt>
                <c:pt idx="8">
                  <c:v>2.1999999999999999E-2</c:v>
                </c:pt>
                <c:pt idx="9">
                  <c:v>1.8249999999999999E-2</c:v>
                </c:pt>
                <c:pt idx="10">
                  <c:v>1.4499999999999999E-2</c:v>
                </c:pt>
                <c:pt idx="11">
                  <c:v>1.0749999999999999E-2</c:v>
                </c:pt>
                <c:pt idx="12" formatCode="0.00%">
                  <c:v>6.9999999999999993E-3</c:v>
                </c:pt>
                <c:pt idx="13">
                  <c:v>3.2499999999999994E-3</c:v>
                </c:pt>
                <c:pt idx="14">
                  <c:v>4.9999999999999992E-3</c:v>
                </c:pt>
                <c:pt idx="15">
                  <c:v>1.2499999999999999E-2</c:v>
                </c:pt>
                <c:pt idx="16">
                  <c:v>1.9999999999999997E-2</c:v>
                </c:pt>
                <c:pt idx="17">
                  <c:v>2.7500000000000004E-2</c:v>
                </c:pt>
                <c:pt idx="18">
                  <c:v>3.5000000000000003E-2</c:v>
                </c:pt>
                <c:pt idx="19">
                  <c:v>4.2500000000000003E-2</c:v>
                </c:pt>
                <c:pt idx="20">
                  <c:v>4.9999999999999996E-2</c:v>
                </c:pt>
                <c:pt idx="21">
                  <c:v>5.7500000000000002E-2</c:v>
                </c:pt>
                <c:pt idx="22">
                  <c:v>6.5000000000000002E-2</c:v>
                </c:pt>
                <c:pt idx="23">
                  <c:v>7.2499999999999995E-2</c:v>
                </c:pt>
                <c:pt idx="24">
                  <c:v>7.9999999999999988E-2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FIN'!$Y$215:$Y$216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FIN'!$Z$215:$Z$216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FIN'!$AB$215:$AB$216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FIN'!$AC$215:$AC$216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'NOZLBZLB EXAMPLE WITH CHART FIN'!$Y$213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'NOZLBZLB EXAMPLE WITH CHART FIN'!$AE$215:$AE$216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FIN'!$AF$215:$AF$216</c:f>
              <c:numCache>
                <c:formatCode>0.000%</c:formatCode>
                <c:ptCount val="2"/>
                <c:pt idx="0" formatCode="0.0%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FIN'!$Y$221:$Y$222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FIN'!$Z$221:$Z$222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FIN'!$AB$221:$AB$222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FIN'!$AC$221:$AC$222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FIN'!$Y$219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78719656185697E-2"/>
                  <c:y val="-2.74752047279986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FIN'!$AE$221:$AE$222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FIN'!$AF$221:$AF$222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FIN'!$Y$227:$Y$228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FIN'!$Z$227:$Z$228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7.2325581395348837E-2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FIN'!$AB$227:$AB$228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FIN'!$AC$227:$AC$228</c:f>
              <c:numCache>
                <c:formatCode>0.0%</c:formatCode>
                <c:ptCount val="2"/>
                <c:pt idx="0">
                  <c:v>7.2325581395348837E-2</c:v>
                </c:pt>
                <c:pt idx="1">
                  <c:v>7.2325581395348837E-2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'NOZLBZLB EXAMPLE WITH CHART FIN'!$Y$225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072324011571841E-2"/>
                  <c:y val="-1.20981589364670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FIN'!$AE$227:$AE$228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FIN'!$AF$227:$AF$228</c:f>
              <c:numCache>
                <c:formatCode>0.0%</c:formatCode>
                <c:ptCount val="2"/>
                <c:pt idx="0">
                  <c:v>7.2325581395348837E-2</c:v>
                </c:pt>
                <c:pt idx="1">
                  <c:v>7.2325581395348837E-2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27464"/>
        <c:axId val="433236088"/>
      </c:scatterChart>
      <c:valAx>
        <c:axId val="433227464"/>
        <c:scaling>
          <c:orientation val="minMax"/>
          <c:max val="5.0000000000000017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36088"/>
        <c:crossesAt val="-0.1"/>
        <c:crossBetween val="midCat"/>
      </c:valAx>
      <c:valAx>
        <c:axId val="433236088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27464"/>
        <c:crossesAt val="-0.1500000000000000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62"/>
          <c:h val="0.763773194243991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FIN'!$AA$179:$AA$203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FIN'!$AB$179:$AB$203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FIN'!$AC$179:$AC$203</c:f>
              <c:numCache>
                <c:formatCode>0.0%</c:formatCode>
                <c:ptCount val="25"/>
                <c:pt idx="0">
                  <c:v>9.9999999999999978E-2</c:v>
                </c:pt>
                <c:pt idx="1">
                  <c:v>9.2499999999999985E-2</c:v>
                </c:pt>
                <c:pt idx="2">
                  <c:v>8.4999999999999992E-2</c:v>
                </c:pt>
                <c:pt idx="3">
                  <c:v>7.7499999999999999E-2</c:v>
                </c:pt>
                <c:pt idx="4">
                  <c:v>6.9999999999999993E-2</c:v>
                </c:pt>
                <c:pt idx="5">
                  <c:v>6.25E-2</c:v>
                </c:pt>
                <c:pt idx="6">
                  <c:v>5.5000000000000007E-2</c:v>
                </c:pt>
                <c:pt idx="7">
                  <c:v>4.7500000000000007E-2</c:v>
                </c:pt>
                <c:pt idx="8">
                  <c:v>0.04</c:v>
                </c:pt>
                <c:pt idx="9">
                  <c:v>3.2500000000000001E-2</c:v>
                </c:pt>
                <c:pt idx="10">
                  <c:v>2.5000000000000001E-2</c:v>
                </c:pt>
                <c:pt idx="11">
                  <c:v>1.7500000000000002E-2</c:v>
                </c:pt>
                <c:pt idx="12">
                  <c:v>0.01</c:v>
                </c:pt>
                <c:pt idx="13">
                  <c:v>2.5000000000000005E-3</c:v>
                </c:pt>
                <c:pt idx="14">
                  <c:v>-4.9999999999999992E-3</c:v>
                </c:pt>
                <c:pt idx="15">
                  <c:v>-1.2499999999999999E-2</c:v>
                </c:pt>
                <c:pt idx="16">
                  <c:v>-1.9999999999999997E-2</c:v>
                </c:pt>
                <c:pt idx="17">
                  <c:v>-2.7500000000000004E-2</c:v>
                </c:pt>
                <c:pt idx="18">
                  <c:v>-3.5000000000000003E-2</c:v>
                </c:pt>
                <c:pt idx="19">
                  <c:v>-4.2500000000000003E-2</c:v>
                </c:pt>
                <c:pt idx="20">
                  <c:v>-4.9999999999999996E-2</c:v>
                </c:pt>
                <c:pt idx="21">
                  <c:v>-5.7500000000000002E-2</c:v>
                </c:pt>
                <c:pt idx="22">
                  <c:v>-6.5000000000000002E-2</c:v>
                </c:pt>
                <c:pt idx="23">
                  <c:v>-7.2499999999999995E-2</c:v>
                </c:pt>
                <c:pt idx="24">
                  <c:v>-7.9999999999999988E-2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FIN'!$Y$234:$Y$235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FIN'!$Z$234:$Z$235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'NOZLBZLB EXAMPLE WITH CHART FIN'!$Y$232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'NOZLBZLB EXAMPLE WITH CHART FIN'!$AE$234:$AE$235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FIN'!$AF$234:$AF$235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FIN'!$AB$234:$AB$235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FIN'!$AC$234:$AC$235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FIN'!$Y$240:$Y$241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FIN'!$Z$240:$Z$241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FIN'!$AB$240:$AB$241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FIN'!$AC$240:$AC$241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FIN'!$Y$246:$Y$247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FIN'!$Z$246:$Z$247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FIN'!$AB$246:$AB$247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FIN'!$AC$246:$AC$247</c:f>
              <c:numCache>
                <c:formatCode>0.0%</c:formatCode>
                <c:ptCount val="2"/>
                <c:pt idx="0">
                  <c:v>-7.2325581395348837E-2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'NOZLBZLB EXAMPLE WITH CHART FIN'!$Y$244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29122468659599E-2"/>
                  <c:y val="9.0736213632580231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FIN'!$AE$246:$AE$247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FIN'!$AF$246:$AF$247</c:f>
              <c:numCache>
                <c:formatCode>0.0%</c:formatCode>
                <c:ptCount val="2"/>
                <c:pt idx="0">
                  <c:v>-7.2325581395348837E-2</c:v>
                </c:pt>
                <c:pt idx="1">
                  <c:v>-7.2325581395348837E-2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FIN'!$Y$238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86885245901641E-2"/>
                  <c:y val="-2.41963236353546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FIN'!$AE$240:$AE$241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FIN'!$AF$240:$AF$241</c:f>
              <c:numCache>
                <c:formatCode>0.0%</c:formatCode>
                <c:ptCount val="2"/>
                <c:pt idx="0">
                  <c:v>-4.3674418604651148E-2</c:v>
                </c:pt>
                <c:pt idx="1">
                  <c:v>-4.3674418604651148E-2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27856"/>
        <c:axId val="433232560"/>
      </c:scatterChart>
      <c:valAx>
        <c:axId val="433227856"/>
        <c:scaling>
          <c:orientation val="minMax"/>
          <c:max val="5.0000000000000024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32560"/>
        <c:crossesAt val="-0.1"/>
        <c:crossBetween val="midCat"/>
      </c:valAx>
      <c:valAx>
        <c:axId val="4332325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27856"/>
        <c:crossesAt val="-0.15000000000000016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4"/>
          <c:h val="0.763773194243991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FIN'!$W$179:$W$203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FIN'!$X$179:$X$203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FIN'!$Y$179:$Y$203</c:f>
              <c:numCache>
                <c:formatCode>0.0%</c:formatCode>
                <c:ptCount val="25"/>
                <c:pt idx="4">
                  <c:v>-0.20600000000000002</c:v>
                </c:pt>
                <c:pt idx="5">
                  <c:v>-0.19133333333333336</c:v>
                </c:pt>
                <c:pt idx="6">
                  <c:v>-0.17666666666666669</c:v>
                </c:pt>
                <c:pt idx="7">
                  <c:v>-0.16200000000000003</c:v>
                </c:pt>
                <c:pt idx="8">
                  <c:v>-0.14733333333333334</c:v>
                </c:pt>
                <c:pt idx="9">
                  <c:v>-0.13266666666666668</c:v>
                </c:pt>
                <c:pt idx="10">
                  <c:v>-0.11800000000000002</c:v>
                </c:pt>
                <c:pt idx="11">
                  <c:v>-0.10333333333333335</c:v>
                </c:pt>
                <c:pt idx="12">
                  <c:v>-8.8666666666666685E-2</c:v>
                </c:pt>
                <c:pt idx="13">
                  <c:v>-7.400000000000001E-2</c:v>
                </c:pt>
                <c:pt idx="14">
                  <c:v>-5.9333333333333349E-2</c:v>
                </c:pt>
                <c:pt idx="15">
                  <c:v>-4.4666666666666674E-2</c:v>
                </c:pt>
                <c:pt idx="16">
                  <c:v>-3.0000000000000013E-2</c:v>
                </c:pt>
                <c:pt idx="17">
                  <c:v>-1.5333333333333338E-2</c:v>
                </c:pt>
                <c:pt idx="18">
                  <c:v>-6.6666666666667651E-4</c:v>
                </c:pt>
                <c:pt idx="19">
                  <c:v>1.3999999999999999E-2</c:v>
                </c:pt>
                <c:pt idx="20">
                  <c:v>2.866666666666666E-2</c:v>
                </c:pt>
                <c:pt idx="21">
                  <c:v>4.3333333333333321E-2</c:v>
                </c:pt>
                <c:pt idx="22">
                  <c:v>5.7999999999999982E-2</c:v>
                </c:pt>
                <c:pt idx="23">
                  <c:v>7.2666666666666643E-2</c:v>
                </c:pt>
                <c:pt idx="24">
                  <c:v>8.7333333333333305E-2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FIN'!$BC$179:$BC$203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FIN'!$BD$179:$BD$203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FIN'!$BE$179:$BE$203</c:f>
              <c:numCache>
                <c:formatCode>0.0%</c:formatCode>
                <c:ptCount val="25"/>
                <c:pt idx="0">
                  <c:v>5.1999999999999991E-2</c:v>
                </c:pt>
                <c:pt idx="1">
                  <c:v>4.8249999999999994E-2</c:v>
                </c:pt>
                <c:pt idx="2">
                  <c:v>4.4499999999999998E-2</c:v>
                </c:pt>
                <c:pt idx="3">
                  <c:v>4.0750000000000001E-2</c:v>
                </c:pt>
                <c:pt idx="4">
                  <c:v>3.6999999999999998E-2</c:v>
                </c:pt>
                <c:pt idx="5">
                  <c:v>3.3250000000000002E-2</c:v>
                </c:pt>
                <c:pt idx="6">
                  <c:v>2.9500000000000002E-2</c:v>
                </c:pt>
                <c:pt idx="7">
                  <c:v>2.5750000000000002E-2</c:v>
                </c:pt>
                <c:pt idx="8">
                  <c:v>2.1999999999999999E-2</c:v>
                </c:pt>
                <c:pt idx="9">
                  <c:v>1.8249999999999999E-2</c:v>
                </c:pt>
                <c:pt idx="10">
                  <c:v>1.4499999999999999E-2</c:v>
                </c:pt>
                <c:pt idx="11">
                  <c:v>1.0749999999999999E-2</c:v>
                </c:pt>
                <c:pt idx="12" formatCode="0.00%">
                  <c:v>6.9999999999999993E-3</c:v>
                </c:pt>
                <c:pt idx="13">
                  <c:v>3.2499999999999994E-3</c:v>
                </c:pt>
                <c:pt idx="14">
                  <c:v>4.9999999999999992E-3</c:v>
                </c:pt>
                <c:pt idx="15">
                  <c:v>1.2499999999999999E-2</c:v>
                </c:pt>
                <c:pt idx="16">
                  <c:v>1.9999999999999997E-2</c:v>
                </c:pt>
                <c:pt idx="17">
                  <c:v>2.7500000000000004E-2</c:v>
                </c:pt>
                <c:pt idx="18">
                  <c:v>3.5000000000000003E-2</c:v>
                </c:pt>
                <c:pt idx="19">
                  <c:v>4.2500000000000003E-2</c:v>
                </c:pt>
                <c:pt idx="20">
                  <c:v>4.9999999999999996E-2</c:v>
                </c:pt>
                <c:pt idx="21">
                  <c:v>5.7500000000000002E-2</c:v>
                </c:pt>
                <c:pt idx="22">
                  <c:v>6.5000000000000002E-2</c:v>
                </c:pt>
                <c:pt idx="23">
                  <c:v>7.2499999999999995E-2</c:v>
                </c:pt>
                <c:pt idx="24">
                  <c:v>7.9999999999999988E-2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FIN'!$Y$215:$Y$216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FIN'!$Z$215:$Z$216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FIN'!$AB$215:$AB$216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FIN'!$AC$215:$AC$216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'NOZLBZLB EXAMPLE WITH CHART FIN'!$Y$213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'NOZLBZLB EXAMPLE WITH CHART FIN'!$AE$215:$AE$216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FIN'!$AF$215:$AF$216</c:f>
              <c:numCache>
                <c:formatCode>0.000%</c:formatCode>
                <c:ptCount val="2"/>
                <c:pt idx="0" formatCode="0.0%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FIN'!$Y$221:$Y$222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FIN'!$Z$221:$Z$222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FIN'!$AB$221:$AB$222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FIN'!$AC$221:$AC$222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FIN'!$Y$219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78719656185697E-2"/>
                  <c:y val="-2.74752047279986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FIN'!$AE$221:$AE$222</c:f>
              <c:numCache>
                <c:formatCode>0.0%</c:formatCode>
                <c:ptCount val="2"/>
                <c:pt idx="0">
                  <c:v>-9.0232558139534874E-2</c:v>
                </c:pt>
                <c:pt idx="1">
                  <c:v>-9.0232558139534874E-2</c:v>
                </c:pt>
              </c:numCache>
            </c:numRef>
          </c:xVal>
          <c:yVal>
            <c:numRef>
              <c:f>'NOZLBZLB EXAMPLE WITH CHART FIN'!$AF$221:$AF$222</c:f>
              <c:numCache>
                <c:formatCode>0.0%</c:formatCode>
                <c:ptCount val="2"/>
                <c:pt idx="0">
                  <c:v>4.3674418604651148E-2</c:v>
                </c:pt>
                <c:pt idx="1">
                  <c:v>4.3674418604651148E-2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FIN'!$Y$227:$Y$228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FIN'!$Z$227:$Z$228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7.2325581395348837E-2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FIN'!$AB$227:$AB$228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FIN'!$AC$227:$AC$228</c:f>
              <c:numCache>
                <c:formatCode>0.0%</c:formatCode>
                <c:ptCount val="2"/>
                <c:pt idx="0">
                  <c:v>7.2325581395348837E-2</c:v>
                </c:pt>
                <c:pt idx="1">
                  <c:v>7.2325581395348837E-2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'NOZLBZLB EXAMPLE WITH CHART FIN'!$Y$225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072324011571841E-2"/>
                  <c:y val="-1.20981589364670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FIN'!$AE$227:$AE$228</c:f>
              <c:numCache>
                <c:formatCode>0.0%</c:formatCode>
                <c:ptCount val="2"/>
                <c:pt idx="0">
                  <c:v>-0.10976744186046511</c:v>
                </c:pt>
                <c:pt idx="1">
                  <c:v>-0.10976744186046511</c:v>
                </c:pt>
              </c:numCache>
            </c:numRef>
          </c:xVal>
          <c:yVal>
            <c:numRef>
              <c:f>'NOZLBZLB EXAMPLE WITH CHART FIN'!$AF$227:$AF$228</c:f>
              <c:numCache>
                <c:formatCode>0.0%</c:formatCode>
                <c:ptCount val="2"/>
                <c:pt idx="0">
                  <c:v>7.2325581395348837E-2</c:v>
                </c:pt>
                <c:pt idx="1">
                  <c:v>7.2325581395348837E-2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843896"/>
        <c:axId val="753816064"/>
      </c:scatterChart>
      <c:valAx>
        <c:axId val="753843896"/>
        <c:scaling>
          <c:orientation val="minMax"/>
          <c:max val="5.0000000000000017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816064"/>
        <c:crossesAt val="-0.1"/>
        <c:crossBetween val="midCat"/>
      </c:valAx>
      <c:valAx>
        <c:axId val="7538160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843896"/>
        <c:crossesAt val="-0.1500000000000000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6" Type="http://schemas.openxmlformats.org/officeDocument/2006/relationships/image" Target="../media/image16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w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Baseline RT curve</a:t>
          </a:r>
          <a:r>
            <a:rPr lang="en-US" sz="1100" baseline="0"/>
            <a:t> --no  productivity based or expectational shocks.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Alternative  scenarios</a:t>
          </a:r>
        </a:p>
        <a:p>
          <a:pPr algn="ctr"/>
          <a:r>
            <a:rPr lang="en-US" sz="1100"/>
            <a:t>Productivity based shocks (pbs)</a:t>
          </a:r>
        </a:p>
        <a:p>
          <a:pPr algn="ctr"/>
          <a:r>
            <a:rPr lang="en-US" sz="1100"/>
            <a:t>Expectational shocks (</a:t>
          </a:r>
          <a:r>
            <a:rPr lang="en-US" sz="1100">
              <a:latin typeface="Symbol" pitchFamily="18" charset="2"/>
            </a:rPr>
            <a:t>p</a:t>
          </a:r>
          <a:r>
            <a:rPr lang="en-US" sz="1100" baseline="30000"/>
            <a:t>e</a:t>
          </a:r>
          <a:r>
            <a:rPr lang="en-US" sz="1100"/>
            <a:t>),</a:t>
          </a:r>
          <a:r>
            <a:rPr lang="en-US" sz="1100" baseline="0"/>
            <a:t> </a:t>
          </a:r>
        </a:p>
        <a:p>
          <a:pPr algn="ctr"/>
          <a:r>
            <a:rPr lang="en-US" sz="1100" baseline="0"/>
            <a:t>and discretionary element (r</a:t>
          </a:r>
          <a:r>
            <a:rPr lang="en-US" sz="1100" baseline="30000"/>
            <a:t>DISC</a:t>
          </a:r>
          <a:r>
            <a:rPr lang="en-US" sz="1100" baseline="0"/>
            <a:t>)</a:t>
          </a:r>
          <a:endParaRPr lang="en-US" sz="1100" baseline="300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4" name="TextBox 3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Alternative Scenario RT curve</a:t>
          </a:r>
          <a:r>
            <a:rPr lang="en-US" sz="1100" baseline="0"/>
            <a:t> -- production based and expected inflation shocks (pbs,pe) discretionary policy (rDISC) and risk premium (rp)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TextBox 4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Output and output gap for US -- Base year</a:t>
          </a:r>
          <a:r>
            <a:rPr lang="en-US" sz="1100" baseline="0"/>
            <a:t> =2007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Natural rate</a:t>
          </a:r>
          <a:r>
            <a:rPr lang="en-US" sz="1100" baseline="0"/>
            <a:t> of interest,  expected inflation, and inflation target.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" name="Right Brace 6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" name="Right Brace 7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9" name="Right Brace 8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155</xdr:row>
      <xdr:rowOff>120649</xdr:rowOff>
    </xdr:from>
    <xdr:to>
      <xdr:col>4</xdr:col>
      <xdr:colOff>200025</xdr:colOff>
      <xdr:row>160</xdr:row>
      <xdr:rowOff>34924</xdr:rowOff>
    </xdr:to>
    <xdr:sp macro="" textlink="">
      <xdr:nvSpPr>
        <xdr:cNvPr id="10" name="Right Brace 9"/>
        <xdr:cNvSpPr/>
      </xdr:nvSpPr>
      <xdr:spPr>
        <a:xfrm>
          <a:off x="6423660" y="19597369"/>
          <a:ext cx="200025" cy="828675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" name="TextBox 10"/>
        <xdr:cNvSpPr txBox="1"/>
      </xdr:nvSpPr>
      <xdr:spPr>
        <a:xfrm>
          <a:off x="0" y="9144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RT curve: Key parameters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2" name="TextBox 11"/>
        <xdr:cNvSpPr txBox="1"/>
      </xdr:nvSpPr>
      <xdr:spPr>
        <a:xfrm>
          <a:off x="0" y="9144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latin typeface="+mn-lt"/>
            </a:rPr>
            <a:t>IS/RT/PC System </a:t>
          </a:r>
        </a:p>
        <a:p>
          <a:pPr algn="ctr"/>
          <a:r>
            <a:rPr lang="en-US" sz="1800">
              <a:latin typeface="+mn-lt"/>
            </a:rPr>
            <a:t>(c) Evan Tanner 2012</a:t>
          </a:r>
        </a:p>
        <a:p>
          <a:pPr algn="ctr"/>
          <a:r>
            <a:rPr lang="en-US" sz="1800">
              <a:latin typeface="+mn-lt"/>
            </a:rPr>
            <a:t>All Rights Reserved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3" name="Right Brace 12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4" name="Right Brace 13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5" name="TextBox 14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Alternative Scenario RT curve</a:t>
          </a:r>
          <a:r>
            <a:rPr lang="en-US" sz="1100" baseline="0"/>
            <a:t> -- excluding </a:t>
          </a:r>
        </a:p>
        <a:p>
          <a:pPr algn="ctr"/>
          <a:r>
            <a:rPr lang="en-US" sz="1100" baseline="0"/>
            <a:t>discretionary policy (r</a:t>
          </a:r>
          <a:r>
            <a:rPr lang="en-US" sz="1100" baseline="30000"/>
            <a:t>DISC</a:t>
          </a:r>
          <a:r>
            <a:rPr lang="en-US" sz="1100" baseline="0"/>
            <a:t>)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6" name="Right Brace 15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7" name="TextBox 16"/>
        <xdr:cNvSpPr txBox="1"/>
      </xdr:nvSpPr>
      <xdr:spPr>
        <a:xfrm>
          <a:off x="0" y="9144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Foreign</a:t>
          </a:r>
        </a:p>
        <a:p>
          <a:pPr algn="ctr"/>
          <a:r>
            <a:rPr lang="en-US"/>
            <a:t> </a:t>
          </a:r>
          <a:r>
            <a:rPr lang="en-US" sz="1100"/>
            <a:t>Demand </a:t>
          </a:r>
        </a:p>
        <a:p>
          <a:pPr algn="ctr"/>
          <a:r>
            <a:rPr lang="en-US" sz="1100"/>
            <a:t>Shocks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8" name="Left Brace 17"/>
        <xdr:cNvSpPr/>
      </xdr:nvSpPr>
      <xdr:spPr>
        <a:xfrm>
          <a:off x="0" y="914400"/>
          <a:ext cx="0" cy="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9" name="TextBox 18"/>
        <xdr:cNvSpPr txBox="1"/>
      </xdr:nvSpPr>
      <xdr:spPr>
        <a:xfrm>
          <a:off x="0" y="9144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Non-policy</a:t>
          </a:r>
        </a:p>
        <a:p>
          <a:pPr algn="ctr"/>
          <a:r>
            <a:rPr lang="en-US" sz="1100"/>
            <a:t>shocks</a:t>
          </a:r>
          <a:r>
            <a:rPr lang="en-US" sz="1100" baseline="0"/>
            <a:t> to </a:t>
          </a:r>
        </a:p>
        <a:p>
          <a:pPr algn="ctr"/>
          <a:r>
            <a:rPr lang="en-US" sz="1100"/>
            <a:t>RT/PC Curves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" name="Left Brace 19"/>
        <xdr:cNvSpPr/>
      </xdr:nvSpPr>
      <xdr:spPr>
        <a:xfrm>
          <a:off x="0" y="914400"/>
          <a:ext cx="0" cy="0"/>
        </a:xfrm>
        <a:prstGeom prst="lef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546259</xdr:colOff>
      <xdr:row>152</xdr:row>
      <xdr:rowOff>161926</xdr:rowOff>
    </xdr:from>
    <xdr:to>
      <xdr:col>6</xdr:col>
      <xdr:colOff>541020</xdr:colOff>
      <xdr:row>154</xdr:row>
      <xdr:rowOff>64294</xdr:rowOff>
    </xdr:to>
    <xdr:sp macro="" textlink="">
      <xdr:nvSpPr>
        <xdr:cNvPr id="21" name="TextBox 20"/>
        <xdr:cNvSpPr txBox="1"/>
      </xdr:nvSpPr>
      <xdr:spPr>
        <a:xfrm>
          <a:off x="5202079" y="19090006"/>
          <a:ext cx="2699861" cy="268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(v.2) </a:t>
          </a:r>
          <a:r>
            <a:rPr lang="en-US" sz="1100" baseline="0"/>
            <a:t>Augmented Multiplier, ZLB Constrains</a:t>
          </a:r>
          <a:endParaRPr lang="en-US" sz="1100"/>
        </a:p>
      </xdr:txBody>
    </xdr:sp>
    <xdr:clientData/>
  </xdr:twoCellAnchor>
  <xdr:twoCellAnchor>
    <xdr:from>
      <xdr:col>4</xdr:col>
      <xdr:colOff>178594</xdr:colOff>
      <xdr:row>129</xdr:row>
      <xdr:rowOff>71436</xdr:rowOff>
    </xdr:from>
    <xdr:to>
      <xdr:col>4</xdr:col>
      <xdr:colOff>381000</xdr:colOff>
      <xdr:row>135</xdr:row>
      <xdr:rowOff>166686</xdr:rowOff>
    </xdr:to>
    <xdr:sp macro="" textlink="">
      <xdr:nvSpPr>
        <xdr:cNvPr id="22" name="Right Brace 21"/>
        <xdr:cNvSpPr/>
      </xdr:nvSpPr>
      <xdr:spPr>
        <a:xfrm>
          <a:off x="6602254" y="14671356"/>
          <a:ext cx="202406" cy="1299210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316707</xdr:colOff>
      <xdr:row>8</xdr:row>
      <xdr:rowOff>19050</xdr:rowOff>
    </xdr:from>
    <xdr:to>
      <xdr:col>1</xdr:col>
      <xdr:colOff>533401</xdr:colOff>
      <xdr:row>12</xdr:row>
      <xdr:rowOff>209551</xdr:rowOff>
    </xdr:to>
    <xdr:sp macro="" textlink="">
      <xdr:nvSpPr>
        <xdr:cNvPr id="23" name="Right Brace 22"/>
        <xdr:cNvSpPr/>
      </xdr:nvSpPr>
      <xdr:spPr>
        <a:xfrm>
          <a:off x="2998947" y="1482090"/>
          <a:ext cx="216694" cy="975361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683418</xdr:colOff>
      <xdr:row>10</xdr:row>
      <xdr:rowOff>22225</xdr:rowOff>
    </xdr:from>
    <xdr:to>
      <xdr:col>2</xdr:col>
      <xdr:colOff>183356</xdr:colOff>
      <xdr:row>11</xdr:row>
      <xdr:rowOff>177800</xdr:rowOff>
    </xdr:to>
    <xdr:sp macro="" textlink="">
      <xdr:nvSpPr>
        <xdr:cNvPr id="24" name="TextBox 23"/>
        <xdr:cNvSpPr txBox="1"/>
      </xdr:nvSpPr>
      <xdr:spPr>
        <a:xfrm>
          <a:off x="3365658" y="1873885"/>
          <a:ext cx="1473518" cy="3613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Shocks</a:t>
          </a:r>
          <a:r>
            <a:rPr lang="en-US" sz="1100" baseline="0"/>
            <a:t> to equations</a:t>
          </a:r>
          <a:endParaRPr lang="en-US" sz="1100"/>
        </a:p>
      </xdr:txBody>
    </xdr:sp>
    <xdr:clientData/>
  </xdr:twoCellAnchor>
  <xdr:twoCellAnchor>
    <xdr:from>
      <xdr:col>1</xdr:col>
      <xdr:colOff>1345406</xdr:colOff>
      <xdr:row>63</xdr:row>
      <xdr:rowOff>142874</xdr:rowOff>
    </xdr:from>
    <xdr:to>
      <xdr:col>8</xdr:col>
      <xdr:colOff>416719</xdr:colOff>
      <xdr:row>65</xdr:row>
      <xdr:rowOff>35718</xdr:rowOff>
    </xdr:to>
    <xdr:sp macro="" textlink="">
      <xdr:nvSpPr>
        <xdr:cNvPr id="25" name="TextBox 24"/>
        <xdr:cNvSpPr txBox="1"/>
      </xdr:nvSpPr>
      <xdr:spPr>
        <a:xfrm>
          <a:off x="4027646" y="10414634"/>
          <a:ext cx="5357813" cy="258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1: Calculating equilibrium </a:t>
          </a:r>
          <a:r>
            <a:rPr lang="en-US" sz="1100" baseline="0"/>
            <a:t> output gap (if ZLB constrains)</a:t>
          </a:r>
          <a:endParaRPr lang="en-US" sz="1100"/>
        </a:p>
      </xdr:txBody>
    </xdr:sp>
    <xdr:clientData/>
  </xdr:twoCellAnchor>
  <xdr:twoCellAnchor>
    <xdr:from>
      <xdr:col>5</xdr:col>
      <xdr:colOff>71438</xdr:colOff>
      <xdr:row>131</xdr:row>
      <xdr:rowOff>119062</xdr:rowOff>
    </xdr:from>
    <xdr:to>
      <xdr:col>8</xdr:col>
      <xdr:colOff>500062</xdr:colOff>
      <xdr:row>132</xdr:row>
      <xdr:rowOff>202405</xdr:rowOff>
    </xdr:to>
    <xdr:sp macro="" textlink="">
      <xdr:nvSpPr>
        <xdr:cNvPr id="26" name="TextBox 25"/>
        <xdr:cNvSpPr txBox="1"/>
      </xdr:nvSpPr>
      <xdr:spPr>
        <a:xfrm>
          <a:off x="6982778" y="15115222"/>
          <a:ext cx="2486024" cy="289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Constant across scenarios</a:t>
          </a:r>
        </a:p>
      </xdr:txBody>
    </xdr:sp>
    <xdr:clientData/>
  </xdr:twoCellAnchor>
  <xdr:twoCellAnchor>
    <xdr:from>
      <xdr:col>5</xdr:col>
      <xdr:colOff>238125</xdr:colOff>
      <xdr:row>159</xdr:row>
      <xdr:rowOff>19050</xdr:rowOff>
    </xdr:from>
    <xdr:to>
      <xdr:col>9</xdr:col>
      <xdr:colOff>19049</xdr:colOff>
      <xdr:row>160</xdr:row>
      <xdr:rowOff>138112</xdr:rowOff>
    </xdr:to>
    <xdr:sp macro="" textlink="">
      <xdr:nvSpPr>
        <xdr:cNvPr id="27" name="TextBox 26"/>
        <xdr:cNvSpPr txBox="1"/>
      </xdr:nvSpPr>
      <xdr:spPr>
        <a:xfrm>
          <a:off x="7149465" y="20227290"/>
          <a:ext cx="2486024" cy="301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Constant across scenarios</a:t>
          </a:r>
        </a:p>
      </xdr:txBody>
    </xdr:sp>
    <xdr:clientData/>
  </xdr:twoCellAnchor>
  <xdr:twoCellAnchor>
    <xdr:from>
      <xdr:col>1</xdr:col>
      <xdr:colOff>345281</xdr:colOff>
      <xdr:row>15</xdr:row>
      <xdr:rowOff>11907</xdr:rowOff>
    </xdr:from>
    <xdr:to>
      <xdr:col>1</xdr:col>
      <xdr:colOff>583406</xdr:colOff>
      <xdr:row>19</xdr:row>
      <xdr:rowOff>190501</xdr:rowOff>
    </xdr:to>
    <xdr:sp macro="" textlink="">
      <xdr:nvSpPr>
        <xdr:cNvPr id="31" name="Right Brace 30"/>
        <xdr:cNvSpPr/>
      </xdr:nvSpPr>
      <xdr:spPr>
        <a:xfrm>
          <a:off x="3027521" y="2838927"/>
          <a:ext cx="238125" cy="971074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750093</xdr:colOff>
      <xdr:row>16</xdr:row>
      <xdr:rowOff>11906</xdr:rowOff>
    </xdr:from>
    <xdr:to>
      <xdr:col>2</xdr:col>
      <xdr:colOff>250031</xdr:colOff>
      <xdr:row>18</xdr:row>
      <xdr:rowOff>71438</xdr:rowOff>
    </xdr:to>
    <xdr:sp macro="" textlink="">
      <xdr:nvSpPr>
        <xdr:cNvPr id="32" name="TextBox 31"/>
        <xdr:cNvSpPr txBox="1"/>
      </xdr:nvSpPr>
      <xdr:spPr>
        <a:xfrm>
          <a:off x="3432333" y="3021806"/>
          <a:ext cx="1473518" cy="471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Qualitative description</a:t>
          </a:r>
        </a:p>
        <a:p>
          <a:r>
            <a:rPr lang="en-US" sz="1100"/>
            <a:t>Shocks</a:t>
          </a:r>
          <a:r>
            <a:rPr lang="en-US" sz="1100" baseline="0"/>
            <a:t> to equations</a:t>
          </a:r>
          <a:endParaRPr lang="en-US" sz="1100"/>
        </a:p>
      </xdr:txBody>
    </xdr:sp>
    <xdr:clientData/>
  </xdr:twoCellAnchor>
  <xdr:twoCellAnchor>
    <xdr:from>
      <xdr:col>2</xdr:col>
      <xdr:colOff>209550</xdr:colOff>
      <xdr:row>2</xdr:row>
      <xdr:rowOff>104775</xdr:rowOff>
    </xdr:from>
    <xdr:to>
      <xdr:col>8</xdr:col>
      <xdr:colOff>527049</xdr:colOff>
      <xdr:row>4</xdr:row>
      <xdr:rowOff>181346</xdr:rowOff>
    </xdr:to>
    <xdr:sp macro="" textlink="">
      <xdr:nvSpPr>
        <xdr:cNvPr id="33" name="TextBox 32"/>
        <xdr:cNvSpPr txBox="1"/>
      </xdr:nvSpPr>
      <xdr:spPr>
        <a:xfrm>
          <a:off x="4865370" y="470535"/>
          <a:ext cx="4630419" cy="44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The</a:t>
          </a:r>
          <a:r>
            <a:rPr lang="en-US" sz="1100" baseline="0"/>
            <a:t> IS/RT/PC Model, Stage Ib: Explicit Calculations</a:t>
          </a:r>
        </a:p>
        <a:p>
          <a:pPr algn="ctr"/>
          <a:r>
            <a:rPr lang="en-US" sz="1100" baseline="0"/>
            <a:t>ZLB constrains</a:t>
          </a:r>
          <a:endParaRPr lang="en-US" sz="1100"/>
        </a:p>
      </xdr:txBody>
    </xdr:sp>
    <xdr:clientData/>
  </xdr:twoCellAnchor>
  <xdr:twoCellAnchor>
    <xdr:from>
      <xdr:col>83</xdr:col>
      <xdr:colOff>296334</xdr:colOff>
      <xdr:row>236</xdr:row>
      <xdr:rowOff>148166</xdr:rowOff>
    </xdr:from>
    <xdr:to>
      <xdr:col>94</xdr:col>
      <xdr:colOff>150284</xdr:colOff>
      <xdr:row>259</xdr:row>
      <xdr:rowOff>98424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440055</xdr:colOff>
      <xdr:row>197</xdr:row>
      <xdr:rowOff>62049</xdr:rowOff>
    </xdr:from>
    <xdr:to>
      <xdr:col>68</xdr:col>
      <xdr:colOff>297180</xdr:colOff>
      <xdr:row>216</xdr:row>
      <xdr:rowOff>167367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89</xdr:row>
          <xdr:rowOff>0</xdr:rowOff>
        </xdr:from>
        <xdr:to>
          <xdr:col>0</xdr:col>
          <xdr:colOff>0</xdr:colOff>
          <xdr:row>93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90</xdr:row>
          <xdr:rowOff>114300</xdr:rowOff>
        </xdr:from>
        <xdr:to>
          <xdr:col>0</xdr:col>
          <xdr:colOff>0</xdr:colOff>
          <xdr:row>93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22860</xdr:rowOff>
        </xdr:from>
        <xdr:to>
          <xdr:col>0</xdr:col>
          <xdr:colOff>0</xdr:colOff>
          <xdr:row>157</xdr:row>
          <xdr:rowOff>30480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0</xdr:rowOff>
        </xdr:from>
        <xdr:to>
          <xdr:col>0</xdr:col>
          <xdr:colOff>0</xdr:colOff>
          <xdr:row>157</xdr:row>
          <xdr:rowOff>60960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38100</xdr:rowOff>
        </xdr:from>
        <xdr:to>
          <xdr:col>0</xdr:col>
          <xdr:colOff>0</xdr:colOff>
          <xdr:row>157</xdr:row>
          <xdr:rowOff>60960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7620</xdr:rowOff>
        </xdr:from>
        <xdr:to>
          <xdr:col>0</xdr:col>
          <xdr:colOff>0</xdr:colOff>
          <xdr:row>157</xdr:row>
          <xdr:rowOff>22860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0</xdr:rowOff>
        </xdr:from>
        <xdr:to>
          <xdr:col>0</xdr:col>
          <xdr:colOff>0</xdr:colOff>
          <xdr:row>157</xdr:row>
          <xdr:rowOff>60960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38100</xdr:rowOff>
        </xdr:from>
        <xdr:to>
          <xdr:col>0</xdr:col>
          <xdr:colOff>0</xdr:colOff>
          <xdr:row>157</xdr:row>
          <xdr:rowOff>60960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93</xdr:row>
          <xdr:rowOff>0</xdr:rowOff>
        </xdr:from>
        <xdr:to>
          <xdr:col>3</xdr:col>
          <xdr:colOff>83820</xdr:colOff>
          <xdr:row>93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93</xdr:row>
          <xdr:rowOff>0</xdr:rowOff>
        </xdr:from>
        <xdr:to>
          <xdr:col>1</xdr:col>
          <xdr:colOff>190500</xdr:colOff>
          <xdr:row>93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731520</xdr:colOff>
          <xdr:row>93</xdr:row>
          <xdr:rowOff>0</xdr:rowOff>
        </xdr:from>
        <xdr:to>
          <xdr:col>2</xdr:col>
          <xdr:colOff>289560</xdr:colOff>
          <xdr:row>93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7620</xdr:rowOff>
        </xdr:from>
        <xdr:to>
          <xdr:col>0</xdr:col>
          <xdr:colOff>0</xdr:colOff>
          <xdr:row>157</xdr:row>
          <xdr:rowOff>22860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1973580</xdr:colOff>
          <xdr:row>155</xdr:row>
          <xdr:rowOff>30480</xdr:rowOff>
        </xdr:from>
        <xdr:to>
          <xdr:col>2</xdr:col>
          <xdr:colOff>685800</xdr:colOff>
          <xdr:row>157</xdr:row>
          <xdr:rowOff>76200</xdr:rowOff>
        </xdr:to>
        <xdr:sp macro="" textlink="">
          <xdr:nvSpPr>
            <xdr:cNvPr id="2061" name="Object 9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1897380</xdr:colOff>
          <xdr:row>68</xdr:row>
          <xdr:rowOff>7620</xdr:rowOff>
        </xdr:from>
        <xdr:to>
          <xdr:col>2</xdr:col>
          <xdr:colOff>822960</xdr:colOff>
          <xdr:row>69</xdr:row>
          <xdr:rowOff>22860</xdr:rowOff>
        </xdr:to>
        <xdr:sp macro="" textlink="">
          <xdr:nvSpPr>
            <xdr:cNvPr id="2062" name="Object 5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1828800</xdr:colOff>
          <xdr:row>66</xdr:row>
          <xdr:rowOff>30480</xdr:rowOff>
        </xdr:from>
        <xdr:to>
          <xdr:col>2</xdr:col>
          <xdr:colOff>403860</xdr:colOff>
          <xdr:row>67</xdr:row>
          <xdr:rowOff>38100</xdr:rowOff>
        </xdr:to>
        <xdr:sp macro="" textlink="">
          <xdr:nvSpPr>
            <xdr:cNvPr id="2063" name="Object 7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1889760</xdr:colOff>
          <xdr:row>66</xdr:row>
          <xdr:rowOff>198120</xdr:rowOff>
        </xdr:from>
        <xdr:to>
          <xdr:col>2</xdr:col>
          <xdr:colOff>480060</xdr:colOff>
          <xdr:row>68</xdr:row>
          <xdr:rowOff>30480</xdr:rowOff>
        </xdr:to>
        <xdr:sp macro="" textlink="">
          <xdr:nvSpPr>
            <xdr:cNvPr id="2064" name="Object 8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1836420</xdr:colOff>
          <xdr:row>75</xdr:row>
          <xdr:rowOff>0</xdr:rowOff>
        </xdr:from>
        <xdr:to>
          <xdr:col>2</xdr:col>
          <xdr:colOff>914400</xdr:colOff>
          <xdr:row>76</xdr:row>
          <xdr:rowOff>45720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1828800</xdr:colOff>
          <xdr:row>73</xdr:row>
          <xdr:rowOff>7620</xdr:rowOff>
        </xdr:from>
        <xdr:to>
          <xdr:col>2</xdr:col>
          <xdr:colOff>495300</xdr:colOff>
          <xdr:row>74</xdr:row>
          <xdr:rowOff>38100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1889760</xdr:colOff>
          <xdr:row>74</xdr:row>
          <xdr:rowOff>0</xdr:rowOff>
        </xdr:from>
        <xdr:to>
          <xdr:col>2</xdr:col>
          <xdr:colOff>495300</xdr:colOff>
          <xdr:row>75</xdr:row>
          <xdr:rowOff>30480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158</xdr:row>
          <xdr:rowOff>38100</xdr:rowOff>
        </xdr:from>
        <xdr:to>
          <xdr:col>2</xdr:col>
          <xdr:colOff>518160</xdr:colOff>
          <xdr:row>160</xdr:row>
          <xdr:rowOff>60960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274320</xdr:colOff>
          <xdr:row>156</xdr:row>
          <xdr:rowOff>30480</xdr:rowOff>
        </xdr:from>
        <xdr:to>
          <xdr:col>7</xdr:col>
          <xdr:colOff>838200</xdr:colOff>
          <xdr:row>158</xdr:row>
          <xdr:rowOff>152400</xdr:rowOff>
        </xdr:to>
        <xdr:sp macro="" textlink="">
          <xdr:nvSpPr>
            <xdr:cNvPr id="2069" name="Object 6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212876</xdr:colOff>
      <xdr:row>10</xdr:row>
      <xdr:rowOff>74386</xdr:rowOff>
    </xdr:from>
    <xdr:to>
      <xdr:col>14</xdr:col>
      <xdr:colOff>195943</xdr:colOff>
      <xdr:row>12</xdr:row>
      <xdr:rowOff>82853</xdr:rowOff>
    </xdr:to>
    <xdr:sp macro="" textlink="">
      <xdr:nvSpPr>
        <xdr:cNvPr id="59" name="Right Arrow 58"/>
        <xdr:cNvSpPr/>
      </xdr:nvSpPr>
      <xdr:spPr>
        <a:xfrm rot="10800000">
          <a:off x="9824962" y="1946729"/>
          <a:ext cx="941010" cy="411238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14</xdr:col>
      <xdr:colOff>529167</xdr:colOff>
      <xdr:row>10</xdr:row>
      <xdr:rowOff>84666</xdr:rowOff>
    </xdr:to>
    <xdr:sp macro="" textlink="">
      <xdr:nvSpPr>
        <xdr:cNvPr id="60" name="TextBox 59"/>
        <xdr:cNvSpPr txBox="1"/>
      </xdr:nvSpPr>
      <xdr:spPr>
        <a:xfrm>
          <a:off x="9616440" y="1463040"/>
          <a:ext cx="1481667" cy="473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FF0000"/>
              </a:solidFill>
            </a:rPr>
            <a:t>Enter</a:t>
          </a:r>
          <a:r>
            <a:rPr lang="en-US" sz="1100" baseline="0">
              <a:solidFill>
                <a:srgbClr val="FF0000"/>
              </a:solidFill>
            </a:rPr>
            <a:t> your numbers-- with a percent sign.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73025</xdr:colOff>
      <xdr:row>1</xdr:row>
      <xdr:rowOff>139700</xdr:rowOff>
    </xdr:from>
    <xdr:to>
      <xdr:col>2</xdr:col>
      <xdr:colOff>384175</xdr:colOff>
      <xdr:row>5</xdr:row>
      <xdr:rowOff>139700</xdr:rowOff>
    </xdr:to>
    <xdr:sp macro="" textlink="">
      <xdr:nvSpPr>
        <xdr:cNvPr id="62" name="TextBox 61"/>
        <xdr:cNvSpPr txBox="1"/>
      </xdr:nvSpPr>
      <xdr:spPr>
        <a:xfrm>
          <a:off x="2759075" y="320675"/>
          <a:ext cx="22828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Evan Tanner</a:t>
          </a:r>
        </a:p>
        <a:p>
          <a:pPr algn="ctr"/>
          <a:r>
            <a:rPr lang="en-US" sz="1100"/>
            <a:t>© 2014 All Rights Reserved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60</xdr:row>
          <xdr:rowOff>0</xdr:rowOff>
        </xdr:from>
        <xdr:to>
          <xdr:col>3</xdr:col>
          <xdr:colOff>83820</xdr:colOff>
          <xdr:row>60</xdr:row>
          <xdr:rowOff>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60</xdr:row>
          <xdr:rowOff>0</xdr:rowOff>
        </xdr:from>
        <xdr:to>
          <xdr:col>1</xdr:col>
          <xdr:colOff>190500</xdr:colOff>
          <xdr:row>60</xdr:row>
          <xdr:rowOff>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731520</xdr:colOff>
          <xdr:row>60</xdr:row>
          <xdr:rowOff>0</xdr:rowOff>
        </xdr:from>
        <xdr:to>
          <xdr:col>2</xdr:col>
          <xdr:colOff>289560</xdr:colOff>
          <xdr:row>60</xdr:row>
          <xdr:rowOff>0</xdr:rowOff>
        </xdr:to>
        <xdr:sp macro="" textlink="">
          <xdr:nvSpPr>
            <xdr:cNvPr id="2072" name="Object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39</xdr:row>
          <xdr:rowOff>182880</xdr:rowOff>
        </xdr:from>
        <xdr:to>
          <xdr:col>2</xdr:col>
          <xdr:colOff>251460</xdr:colOff>
          <xdr:row>41</xdr:row>
          <xdr:rowOff>30480</xdr:rowOff>
        </xdr:to>
        <xdr:sp macro="" textlink="">
          <xdr:nvSpPr>
            <xdr:cNvPr id="2073" name="Object 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41</xdr:row>
          <xdr:rowOff>0</xdr:rowOff>
        </xdr:from>
        <xdr:to>
          <xdr:col>2</xdr:col>
          <xdr:colOff>708660</xdr:colOff>
          <xdr:row>42</xdr:row>
          <xdr:rowOff>38100</xdr:rowOff>
        </xdr:to>
        <xdr:sp macro="" textlink="">
          <xdr:nvSpPr>
            <xdr:cNvPr id="2074" name="Object 4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1699260</xdr:colOff>
          <xdr:row>42</xdr:row>
          <xdr:rowOff>22860</xdr:rowOff>
        </xdr:from>
        <xdr:to>
          <xdr:col>2</xdr:col>
          <xdr:colOff>769620</xdr:colOff>
          <xdr:row>43</xdr:row>
          <xdr:rowOff>68580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1783080</xdr:colOff>
          <xdr:row>43</xdr:row>
          <xdr:rowOff>30480</xdr:rowOff>
        </xdr:from>
        <xdr:to>
          <xdr:col>1</xdr:col>
          <xdr:colOff>2042160</xdr:colOff>
          <xdr:row>44</xdr:row>
          <xdr:rowOff>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46</xdr:row>
          <xdr:rowOff>182880</xdr:rowOff>
        </xdr:from>
        <xdr:to>
          <xdr:col>2</xdr:col>
          <xdr:colOff>251460</xdr:colOff>
          <xdr:row>48</xdr:row>
          <xdr:rowOff>30480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48</xdr:row>
          <xdr:rowOff>0</xdr:rowOff>
        </xdr:from>
        <xdr:to>
          <xdr:col>2</xdr:col>
          <xdr:colOff>708660</xdr:colOff>
          <xdr:row>49</xdr:row>
          <xdr:rowOff>38100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1699260</xdr:colOff>
          <xdr:row>49</xdr:row>
          <xdr:rowOff>22860</xdr:rowOff>
        </xdr:from>
        <xdr:to>
          <xdr:col>2</xdr:col>
          <xdr:colOff>769620</xdr:colOff>
          <xdr:row>50</xdr:row>
          <xdr:rowOff>68580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1783080</xdr:colOff>
          <xdr:row>50</xdr:row>
          <xdr:rowOff>30480</xdr:rowOff>
        </xdr:from>
        <xdr:to>
          <xdr:col>1</xdr:col>
          <xdr:colOff>2042160</xdr:colOff>
          <xdr:row>51</xdr:row>
          <xdr:rowOff>30480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1345406</xdr:colOff>
      <xdr:row>38</xdr:row>
      <xdr:rowOff>0</xdr:rowOff>
    </xdr:from>
    <xdr:to>
      <xdr:col>8</xdr:col>
      <xdr:colOff>416719</xdr:colOff>
      <xdr:row>39</xdr:row>
      <xdr:rowOff>35718</xdr:rowOff>
    </xdr:to>
    <xdr:sp macro="" textlink="">
      <xdr:nvSpPr>
        <xdr:cNvPr id="74" name="TextBox 73"/>
        <xdr:cNvSpPr txBox="1"/>
      </xdr:nvSpPr>
      <xdr:spPr>
        <a:xfrm>
          <a:off x="4027646" y="5585460"/>
          <a:ext cx="5357813" cy="2185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1: Calculating equilibrium </a:t>
          </a:r>
          <a:r>
            <a:rPr lang="en-US" sz="1100" baseline="0"/>
            <a:t> output gap (ZLB not binding)</a:t>
          </a:r>
          <a:endParaRPr lang="en-US" sz="1100"/>
        </a:p>
      </xdr:txBody>
    </xdr:sp>
    <xdr:clientData/>
  </xdr:twoCellAnchor>
  <xdr:twoCellAnchor>
    <xdr:from>
      <xdr:col>1</xdr:col>
      <xdr:colOff>1083467</xdr:colOff>
      <xdr:row>54</xdr:row>
      <xdr:rowOff>59532</xdr:rowOff>
    </xdr:from>
    <xdr:to>
      <xdr:col>8</xdr:col>
      <xdr:colOff>154780</xdr:colOff>
      <xdr:row>55</xdr:row>
      <xdr:rowOff>142876</xdr:rowOff>
    </xdr:to>
    <xdr:sp macro="" textlink="">
      <xdr:nvSpPr>
        <xdr:cNvPr id="75" name="TextBox 74"/>
        <xdr:cNvSpPr txBox="1"/>
      </xdr:nvSpPr>
      <xdr:spPr>
        <a:xfrm>
          <a:off x="3765707" y="8593932"/>
          <a:ext cx="5357813" cy="26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2: Substitute </a:t>
          </a:r>
          <a:r>
            <a:rPr lang="en-US" sz="1100" baseline="0"/>
            <a:t> gap</a:t>
          </a:r>
          <a:r>
            <a:rPr lang="en-US" sz="1100" baseline="30000"/>
            <a:t>eq </a:t>
          </a:r>
          <a:r>
            <a:rPr lang="en-US" sz="1100" baseline="0"/>
            <a:t>into RT and PC equations  (ZLB not constraining) </a:t>
          </a:r>
          <a:endParaRPr lang="en-US" sz="1100"/>
        </a:p>
      </xdr:txBody>
    </xdr:sp>
    <xdr:clientData/>
  </xdr:twoCellAnchor>
  <xdr:twoCellAnchor>
    <xdr:from>
      <xdr:col>4</xdr:col>
      <xdr:colOff>7620</xdr:colOff>
      <xdr:row>141</xdr:row>
      <xdr:rowOff>118744</xdr:rowOff>
    </xdr:from>
    <xdr:to>
      <xdr:col>4</xdr:col>
      <xdr:colOff>207645</xdr:colOff>
      <xdr:row>146</xdr:row>
      <xdr:rowOff>17144</xdr:rowOff>
    </xdr:to>
    <xdr:sp macro="" textlink="">
      <xdr:nvSpPr>
        <xdr:cNvPr id="76" name="Right Brace 75"/>
        <xdr:cNvSpPr/>
      </xdr:nvSpPr>
      <xdr:spPr>
        <a:xfrm>
          <a:off x="6431280" y="17035144"/>
          <a:ext cx="200025" cy="812800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1828800</xdr:colOff>
          <xdr:row>141</xdr:row>
          <xdr:rowOff>30480</xdr:rowOff>
        </xdr:from>
        <xdr:to>
          <xdr:col>2</xdr:col>
          <xdr:colOff>693420</xdr:colOff>
          <xdr:row>143</xdr:row>
          <xdr:rowOff>68580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1828800</xdr:colOff>
          <xdr:row>144</xdr:row>
          <xdr:rowOff>53340</xdr:rowOff>
        </xdr:from>
        <xdr:to>
          <xdr:col>2</xdr:col>
          <xdr:colOff>685800</xdr:colOff>
          <xdr:row>146</xdr:row>
          <xdr:rowOff>45720</xdr:rowOff>
        </xdr:to>
        <xdr:sp macro="" textlink="">
          <xdr:nvSpPr>
            <xdr:cNvPr id="2082" name="Object 10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142</xdr:row>
          <xdr:rowOff>15240</xdr:rowOff>
        </xdr:from>
        <xdr:to>
          <xdr:col>7</xdr:col>
          <xdr:colOff>472440</xdr:colOff>
          <xdr:row>144</xdr:row>
          <xdr:rowOff>144780</xdr:rowOff>
        </xdr:to>
        <xdr:sp macro="" textlink="">
          <xdr:nvSpPr>
            <xdr:cNvPr id="2083" name="Object 12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1971674</xdr:colOff>
      <xdr:row>138</xdr:row>
      <xdr:rowOff>180974</xdr:rowOff>
    </xdr:from>
    <xdr:to>
      <xdr:col>7</xdr:col>
      <xdr:colOff>361949</xdr:colOff>
      <xdr:row>140</xdr:row>
      <xdr:rowOff>95249</xdr:rowOff>
    </xdr:to>
    <xdr:sp macro="" textlink="">
      <xdr:nvSpPr>
        <xdr:cNvPr id="80" name="TextBox 79"/>
        <xdr:cNvSpPr txBox="1"/>
      </xdr:nvSpPr>
      <xdr:spPr>
        <a:xfrm>
          <a:off x="4653914" y="16548734"/>
          <a:ext cx="3830955" cy="28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(v.1) </a:t>
          </a:r>
          <a:r>
            <a:rPr lang="en-US" sz="1100" baseline="0"/>
            <a:t>Augmented Multiplier, ZLB Does not constrain</a:t>
          </a:r>
          <a:endParaRPr lang="en-US" sz="1100"/>
        </a:p>
      </xdr:txBody>
    </xdr:sp>
    <xdr:clientData/>
  </xdr:twoCellAnchor>
  <xdr:twoCellAnchor>
    <xdr:from>
      <xdr:col>1</xdr:col>
      <xdr:colOff>1785257</xdr:colOff>
      <xdr:row>29</xdr:row>
      <xdr:rowOff>87086</xdr:rowOff>
    </xdr:from>
    <xdr:to>
      <xdr:col>9</xdr:col>
      <xdr:colOff>210231</xdr:colOff>
      <xdr:row>30</xdr:row>
      <xdr:rowOff>108856</xdr:rowOff>
    </xdr:to>
    <xdr:sp macro="" textlink="">
      <xdr:nvSpPr>
        <xdr:cNvPr id="81" name="TextBox 80"/>
        <xdr:cNvSpPr txBox="1"/>
      </xdr:nvSpPr>
      <xdr:spPr>
        <a:xfrm>
          <a:off x="4463143" y="5976257"/>
          <a:ext cx="5359174" cy="206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Final</a:t>
          </a:r>
          <a:r>
            <a:rPr lang="en-US" sz="1100" baseline="0"/>
            <a:t> results (numerical): core macro variables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36</xdr:row>
          <xdr:rowOff>0</xdr:rowOff>
        </xdr:from>
        <xdr:to>
          <xdr:col>1</xdr:col>
          <xdr:colOff>190500</xdr:colOff>
          <xdr:row>36</xdr:row>
          <xdr:rowOff>0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731520</xdr:colOff>
          <xdr:row>36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82</xdr:col>
      <xdr:colOff>590550</xdr:colOff>
      <xdr:row>184</xdr:row>
      <xdr:rowOff>0</xdr:rowOff>
    </xdr:from>
    <xdr:to>
      <xdr:col>93</xdr:col>
      <xdr:colOff>444500</xdr:colOff>
      <xdr:row>206</xdr:row>
      <xdr:rowOff>140758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83</xdr:col>
      <xdr:colOff>200025</xdr:colOff>
      <xdr:row>210</xdr:row>
      <xdr:rowOff>19050</xdr:rowOff>
    </xdr:from>
    <xdr:to>
      <xdr:col>94</xdr:col>
      <xdr:colOff>53975</xdr:colOff>
      <xdr:row>232</xdr:row>
      <xdr:rowOff>150283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57</xdr:col>
      <xdr:colOff>430530</xdr:colOff>
      <xdr:row>174</xdr:row>
      <xdr:rowOff>188595</xdr:rowOff>
    </xdr:from>
    <xdr:to>
      <xdr:col>68</xdr:col>
      <xdr:colOff>284480</xdr:colOff>
      <xdr:row>195</xdr:row>
      <xdr:rowOff>169333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27</xdr:row>
          <xdr:rowOff>0</xdr:rowOff>
        </xdr:from>
        <xdr:to>
          <xdr:col>1</xdr:col>
          <xdr:colOff>190500</xdr:colOff>
          <xdr:row>27</xdr:row>
          <xdr:rowOff>0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731520</xdr:colOff>
          <xdr:row>27</xdr:row>
          <xdr:rowOff>0</xdr:rowOff>
        </xdr:from>
        <xdr:to>
          <xdr:col>2</xdr:col>
          <xdr:colOff>289560</xdr:colOff>
          <xdr:row>27</xdr:row>
          <xdr:rowOff>0</xdr:rowOff>
        </xdr:to>
        <xdr:sp macro="" textlink="">
          <xdr:nvSpPr>
            <xdr:cNvPr id="2087" name="Object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1760220</xdr:colOff>
      <xdr:row>20</xdr:row>
      <xdr:rowOff>160020</xdr:rowOff>
    </xdr:from>
    <xdr:to>
      <xdr:col>9</xdr:col>
      <xdr:colOff>185194</xdr:colOff>
      <xdr:row>21</xdr:row>
      <xdr:rowOff>181790</xdr:rowOff>
    </xdr:to>
    <xdr:sp macro="" textlink="">
      <xdr:nvSpPr>
        <xdr:cNvPr id="87" name="TextBox 86"/>
        <xdr:cNvSpPr txBox="1"/>
      </xdr:nvSpPr>
      <xdr:spPr>
        <a:xfrm>
          <a:off x="4442460" y="3985260"/>
          <a:ext cx="5359174" cy="204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Final</a:t>
          </a:r>
          <a:r>
            <a:rPr lang="en-US" sz="1100" baseline="0"/>
            <a:t> results (quaalitative): core macro variables</a:t>
          </a:r>
          <a:endParaRPr lang="en-US" sz="1100"/>
        </a:p>
      </xdr:txBody>
    </xdr:sp>
    <xdr:clientData/>
  </xdr:twoCellAnchor>
  <xdr:twoCellAnchor>
    <xdr:from>
      <xdr:col>16</xdr:col>
      <xdr:colOff>581025</xdr:colOff>
      <xdr:row>23</xdr:row>
      <xdr:rowOff>63954</xdr:rowOff>
    </xdr:from>
    <xdr:to>
      <xdr:col>27</xdr:col>
      <xdr:colOff>438150</xdr:colOff>
      <xdr:row>44</xdr:row>
      <xdr:rowOff>35922</xdr:rowOff>
    </xdr:to>
    <xdr:graphicFrame macro="">
      <xdr:nvGraphicFramePr>
        <xdr:cNvPr id="90" name="Chart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571500</xdr:colOff>
      <xdr:row>1</xdr:row>
      <xdr:rowOff>133350</xdr:rowOff>
    </xdr:from>
    <xdr:to>
      <xdr:col>27</xdr:col>
      <xdr:colOff>425450</xdr:colOff>
      <xdr:row>21</xdr:row>
      <xdr:rowOff>190288</xdr:rowOff>
    </xdr:to>
    <xdr:graphicFrame macro="">
      <xdr:nvGraphicFramePr>
        <xdr:cNvPr id="91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440871</xdr:colOff>
      <xdr:row>173</xdr:row>
      <xdr:rowOff>179612</xdr:rowOff>
    </xdr:from>
    <xdr:to>
      <xdr:col>103</xdr:col>
      <xdr:colOff>152400</xdr:colOff>
      <xdr:row>258</xdr:row>
      <xdr:rowOff>114299</xdr:rowOff>
    </xdr:to>
    <xdr:sp macro="" textlink="">
      <xdr:nvSpPr>
        <xdr:cNvPr id="34" name="Rectangle 33"/>
        <xdr:cNvSpPr/>
      </xdr:nvSpPr>
      <xdr:spPr>
        <a:xfrm>
          <a:off x="13471071" y="25516112"/>
          <a:ext cx="51527529" cy="161271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380999</xdr:colOff>
      <xdr:row>13</xdr:row>
      <xdr:rowOff>163286</xdr:rowOff>
    </xdr:from>
    <xdr:to>
      <xdr:col>9</xdr:col>
      <xdr:colOff>228599</xdr:colOff>
      <xdr:row>15</xdr:row>
      <xdr:rowOff>21772</xdr:rowOff>
    </xdr:to>
    <xdr:sp macro="" textlink="">
      <xdr:nvSpPr>
        <xdr:cNvPr id="38" name="TextBox 37"/>
        <xdr:cNvSpPr txBox="1"/>
      </xdr:nvSpPr>
      <xdr:spPr>
        <a:xfrm>
          <a:off x="7282542" y="2645229"/>
          <a:ext cx="255814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Alternatives versus</a:t>
          </a:r>
          <a:r>
            <a:rPr lang="en-US" sz="1100" baseline="0"/>
            <a:t> baseline</a:t>
          </a:r>
          <a:endParaRPr lang="en-US" sz="1100"/>
        </a:p>
      </xdr:txBody>
    </xdr:sp>
    <xdr:clientData/>
  </xdr:twoCellAnchor>
  <xdr:twoCellAnchor>
    <xdr:from>
      <xdr:col>9</xdr:col>
      <xdr:colOff>239487</xdr:colOff>
      <xdr:row>13</xdr:row>
      <xdr:rowOff>174171</xdr:rowOff>
    </xdr:from>
    <xdr:to>
      <xdr:col>17</xdr:col>
      <xdr:colOff>10887</xdr:colOff>
      <xdr:row>15</xdr:row>
      <xdr:rowOff>32657</xdr:rowOff>
    </xdr:to>
    <xdr:sp macro="" textlink="">
      <xdr:nvSpPr>
        <xdr:cNvPr id="94" name="TextBox 93"/>
        <xdr:cNvSpPr txBox="1"/>
      </xdr:nvSpPr>
      <xdr:spPr>
        <a:xfrm>
          <a:off x="9851573" y="2656114"/>
          <a:ext cx="255814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Alt(ii) vs alt(i) </a:t>
          </a:r>
        </a:p>
      </xdr:txBody>
    </xdr:sp>
    <xdr:clientData/>
  </xdr:twoCellAnchor>
  <xdr:twoCellAnchor>
    <xdr:from>
      <xdr:col>5</xdr:col>
      <xdr:colOff>435429</xdr:colOff>
      <xdr:row>10</xdr:row>
      <xdr:rowOff>32657</xdr:rowOff>
    </xdr:from>
    <xdr:to>
      <xdr:col>7</xdr:col>
      <xdr:colOff>152400</xdr:colOff>
      <xdr:row>11</xdr:row>
      <xdr:rowOff>21772</xdr:rowOff>
    </xdr:to>
    <xdr:sp macro="" textlink="">
      <xdr:nvSpPr>
        <xdr:cNvPr id="39" name="TextBox 38"/>
        <xdr:cNvSpPr txBox="1"/>
      </xdr:nvSpPr>
      <xdr:spPr>
        <a:xfrm>
          <a:off x="7336972" y="1905000"/>
          <a:ext cx="925285" cy="195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constant</a:t>
          </a:r>
        </a:p>
      </xdr:txBody>
    </xdr:sp>
    <xdr:clientData/>
  </xdr:twoCellAnchor>
  <xdr:twoCellAnchor>
    <xdr:from>
      <xdr:col>7</xdr:col>
      <xdr:colOff>805543</xdr:colOff>
      <xdr:row>10</xdr:row>
      <xdr:rowOff>10885</xdr:rowOff>
    </xdr:from>
    <xdr:to>
      <xdr:col>9</xdr:col>
      <xdr:colOff>228599</xdr:colOff>
      <xdr:row>11</xdr:row>
      <xdr:rowOff>0</xdr:rowOff>
    </xdr:to>
    <xdr:sp macro="" textlink="">
      <xdr:nvSpPr>
        <xdr:cNvPr id="97" name="TextBox 96"/>
        <xdr:cNvSpPr txBox="1"/>
      </xdr:nvSpPr>
      <xdr:spPr>
        <a:xfrm>
          <a:off x="8915400" y="1883228"/>
          <a:ext cx="925285" cy="195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constant</a:t>
          </a:r>
        </a:p>
      </xdr:txBody>
    </xdr:sp>
    <xdr:clientData/>
  </xdr:twoCellAnchor>
  <xdr:twoCellAnchor>
    <xdr:from>
      <xdr:col>0</xdr:col>
      <xdr:colOff>2264229</xdr:colOff>
      <xdr:row>84</xdr:row>
      <xdr:rowOff>87085</xdr:rowOff>
    </xdr:from>
    <xdr:to>
      <xdr:col>9</xdr:col>
      <xdr:colOff>859972</xdr:colOff>
      <xdr:row>128</xdr:row>
      <xdr:rowOff>54429</xdr:rowOff>
    </xdr:to>
    <xdr:sp macro="" textlink="">
      <xdr:nvSpPr>
        <xdr:cNvPr id="40" name="Rectangle 39"/>
        <xdr:cNvSpPr/>
      </xdr:nvSpPr>
      <xdr:spPr>
        <a:xfrm>
          <a:off x="2264229" y="15729856"/>
          <a:ext cx="8207829" cy="11865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774700</xdr:colOff>
      <xdr:row>70</xdr:row>
      <xdr:rowOff>38100</xdr:rowOff>
    </xdr:from>
    <xdr:to>
      <xdr:col>17</xdr:col>
      <xdr:colOff>546100</xdr:colOff>
      <xdr:row>71</xdr:row>
      <xdr:rowOff>74386</xdr:rowOff>
    </xdr:to>
    <xdr:sp macro="" textlink="">
      <xdr:nvSpPr>
        <xdr:cNvPr id="100" name="TextBox 99"/>
        <xdr:cNvSpPr txBox="1"/>
      </xdr:nvSpPr>
      <xdr:spPr>
        <a:xfrm>
          <a:off x="10375900" y="12674600"/>
          <a:ext cx="2552700" cy="214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Alt(ii) vs alt(i) </a:t>
          </a:r>
        </a:p>
      </xdr:txBody>
    </xdr:sp>
    <xdr:clientData/>
  </xdr:twoCellAnchor>
  <xdr:twoCellAnchor>
    <xdr:from>
      <xdr:col>0</xdr:col>
      <xdr:colOff>1082040</xdr:colOff>
      <xdr:row>88</xdr:row>
      <xdr:rowOff>30480</xdr:rowOff>
    </xdr:from>
    <xdr:to>
      <xdr:col>15</xdr:col>
      <xdr:colOff>15240</xdr:colOff>
      <xdr:row>170</xdr:row>
      <xdr:rowOff>15240</xdr:rowOff>
    </xdr:to>
    <xdr:sp macro="" textlink="">
      <xdr:nvSpPr>
        <xdr:cNvPr id="28" name="Rectangle 27"/>
        <xdr:cNvSpPr/>
      </xdr:nvSpPr>
      <xdr:spPr>
        <a:xfrm>
          <a:off x="1082040" y="16291560"/>
          <a:ext cx="10165080" cy="8534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38</xdr:row>
      <xdr:rowOff>9525</xdr:rowOff>
    </xdr:from>
    <xdr:to>
      <xdr:col>16</xdr:col>
      <xdr:colOff>390525</xdr:colOff>
      <xdr:row>85</xdr:row>
      <xdr:rowOff>85725</xdr:rowOff>
    </xdr:to>
    <xdr:sp macro="" textlink="">
      <xdr:nvSpPr>
        <xdr:cNvPr id="29" name="Rectangle 28"/>
        <xdr:cNvSpPr/>
      </xdr:nvSpPr>
      <xdr:spPr>
        <a:xfrm>
          <a:off x="28575" y="6962775"/>
          <a:ext cx="9896475" cy="8763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590550</xdr:colOff>
      <xdr:row>70</xdr:row>
      <xdr:rowOff>95250</xdr:rowOff>
    </xdr:from>
    <xdr:to>
      <xdr:col>18</xdr:col>
      <xdr:colOff>571500</xdr:colOff>
      <xdr:row>76</xdr:row>
      <xdr:rowOff>19050</xdr:rowOff>
    </xdr:to>
    <xdr:sp macro="" textlink="">
      <xdr:nvSpPr>
        <xdr:cNvPr id="30" name="Rectangle 29"/>
        <xdr:cNvSpPr/>
      </xdr:nvSpPr>
      <xdr:spPr>
        <a:xfrm>
          <a:off x="8905875" y="12992100"/>
          <a:ext cx="2419350" cy="10096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ions\Amber\Historical%20Budget%20Data\January%202011\Historicaltables2011_with%20MAD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/Documents/Work%20Aut%202012/MDS%20Manhattan%20Project%20Jan%202012/NEW%20CHAPTER%20ISRTPC/Macro%20Model%20for%20Stage%201a%20Chapter%2012%20Ques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>
        <row r="24">
          <cell r="B24">
            <v>1971</v>
          </cell>
        </row>
        <row r="25">
          <cell r="B25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 Ia Interface"/>
      <sheetName val="Stage Ib Interface"/>
      <sheetName val="Stage IIa Interface"/>
      <sheetName val="Stage IIb Interface"/>
      <sheetName val="Stage III Interface"/>
      <sheetName val="CHINA MC NA Consolidated"/>
      <sheetName val="FER DIDACTIC TABLE FREEZE"/>
      <sheetName val="Stages"/>
      <sheetName val="Intl Transaction"/>
      <sheetName val="BOP STD US"/>
      <sheetName val="NIIP US"/>
      <sheetName val="Current and Financial Account"/>
      <sheetName val="National Acc MAIN  DEFUNCT "/>
      <sheetName val="National Accounts MAIN "/>
      <sheetName val="National Accounts MINI"/>
      <sheetName val="Parameter Sheet"/>
      <sheetName val="IMP EXP EQUATIONS NEW"/>
      <sheetName val="Initial Equations Import Ex (2"/>
      <sheetName val="Sheet4"/>
      <sheetName val="TAYLOR"/>
      <sheetName val="ALTi"/>
      <sheetName val="GDP and CBO"/>
      <sheetName val="BACKING OUT ZONES 1981"/>
      <sheetName val="ZONES"/>
      <sheetName val="ISRTPC  SAT DEC 24 AUTIS"/>
      <sheetName val="ISRTPC CORRECT  SAT DEC 24"/>
      <sheetName val="BACKING OUT ZONES 2006"/>
      <sheetName val="BACKING OUT ZONES 2009"/>
      <sheetName val="ALTii"/>
      <sheetName val="ALTiiOLD"/>
      <sheetName val="Figure 4 for Put. IS LM Tog"/>
      <sheetName val="Charts and Calcs"/>
      <sheetName val="Sheet2"/>
      <sheetName val="PARAMETERS"/>
      <sheetName val="Sheet1"/>
      <sheetName val="Assumptions and Main Calcs"/>
      <sheetName val="Charts Non Extreme"/>
      <sheetName val="Charts ZLB Extreme Value"/>
      <sheetName val="National Accounts"/>
      <sheetName val="Fiscal Sheet"/>
      <sheetName val="Disclaimer"/>
      <sheetName val="Monetary Sheet"/>
      <sheetName val="Monetary Regimes"/>
      <sheetName val="Parametric Assumptions"/>
      <sheetName val="Sheet10"/>
      <sheetName val="Sheet3"/>
      <sheetName val="Sheet7"/>
      <sheetName val="NO RER EFFECTS FREEZE"/>
      <sheetName val="Sheet5"/>
      <sheetName val="Charts INTRO ISRTPC"/>
      <sheetName val="DIDACTIC SOLUTION STAGE 1 NOx"/>
      <sheetName val="DIDACTIC SOLUTION STAGE 1 NOZLB"/>
      <sheetName val="DIDACTIC SOLUTION STAGE 1 ZLB"/>
      <sheetName val="Sheet9"/>
      <sheetName val="CHINA NA and EXTERNAL"/>
      <sheetName val="CHINA MONETARY"/>
      <sheetName val="China balance sheet CB"/>
      <sheetName val="Fixed Exchange Rate --Did View"/>
      <sheetName val="Charts Fixed Ex Rat Reg"/>
      <sheetName val="Fixed vs Flex"/>
      <sheetName val="Contributions for Book"/>
      <sheetName val="Contributions NEW APPROACH"/>
      <sheetName val="Contribution Charts Inflation"/>
      <sheetName val="Contribution Charts Output Gap "/>
      <sheetName val="Sheet13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E10">
            <v>2</v>
          </cell>
        </row>
        <row r="88">
          <cell r="D88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9">
          <cell r="U9">
            <v>0</v>
          </cell>
        </row>
        <row r="28">
          <cell r="U28">
            <v>0</v>
          </cell>
        </row>
        <row r="34">
          <cell r="U34">
            <v>2.7999999999999997E-2</v>
          </cell>
          <cell r="X34">
            <v>2.8000000000000004E-2</v>
          </cell>
        </row>
        <row r="69">
          <cell r="X69">
            <v>9.4482758620689639E-3</v>
          </cell>
          <cell r="Z69">
            <v>8.2758620689655019E-4</v>
          </cell>
        </row>
        <row r="70">
          <cell r="X70">
            <v>-9.4482758620689639E-3</v>
          </cell>
          <cell r="Z70">
            <v>-8.2758620689655019E-4</v>
          </cell>
        </row>
        <row r="71">
          <cell r="X7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10.bin"/><Relationship Id="rId26" Type="http://schemas.openxmlformats.org/officeDocument/2006/relationships/image" Target="../media/image8.emf"/><Relationship Id="rId39" Type="http://schemas.openxmlformats.org/officeDocument/2006/relationships/oleObject" Target="../embeddings/oleObject25.bin"/><Relationship Id="rId21" Type="http://schemas.openxmlformats.org/officeDocument/2006/relationships/oleObject" Target="../embeddings/oleObject13.bin"/><Relationship Id="rId34" Type="http://schemas.openxmlformats.org/officeDocument/2006/relationships/oleObject" Target="../embeddings/oleObject21.bin"/><Relationship Id="rId42" Type="http://schemas.openxmlformats.org/officeDocument/2006/relationships/image" Target="../media/image13.emf"/><Relationship Id="rId47" Type="http://schemas.openxmlformats.org/officeDocument/2006/relationships/oleObject" Target="../embeddings/oleObject30.bin"/><Relationship Id="rId50" Type="http://schemas.openxmlformats.org/officeDocument/2006/relationships/oleObject" Target="../embeddings/oleObject33.bin"/><Relationship Id="rId55" Type="http://schemas.openxmlformats.org/officeDocument/2006/relationships/oleObject" Target="../embeddings/oleObject36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9.bin"/><Relationship Id="rId25" Type="http://schemas.openxmlformats.org/officeDocument/2006/relationships/oleObject" Target="../embeddings/oleObject15.bin"/><Relationship Id="rId33" Type="http://schemas.openxmlformats.org/officeDocument/2006/relationships/image" Target="../media/image10.emf"/><Relationship Id="rId38" Type="http://schemas.openxmlformats.org/officeDocument/2006/relationships/oleObject" Target="../embeddings/oleObject24.bin"/><Relationship Id="rId46" Type="http://schemas.openxmlformats.org/officeDocument/2006/relationships/oleObject" Target="../embeddings/oleObject29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20" Type="http://schemas.openxmlformats.org/officeDocument/2006/relationships/oleObject" Target="../embeddings/oleObject12.bin"/><Relationship Id="rId29" Type="http://schemas.openxmlformats.org/officeDocument/2006/relationships/oleObject" Target="../embeddings/oleObject17.bin"/><Relationship Id="rId41" Type="http://schemas.openxmlformats.org/officeDocument/2006/relationships/oleObject" Target="../embeddings/oleObject26.bin"/><Relationship Id="rId54" Type="http://schemas.openxmlformats.org/officeDocument/2006/relationships/image" Target="../media/image16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image" Target="../media/image7.emf"/><Relationship Id="rId32" Type="http://schemas.openxmlformats.org/officeDocument/2006/relationships/oleObject" Target="../embeddings/oleObject20.bin"/><Relationship Id="rId37" Type="http://schemas.openxmlformats.org/officeDocument/2006/relationships/oleObject" Target="../embeddings/oleObject23.bin"/><Relationship Id="rId40" Type="http://schemas.openxmlformats.org/officeDocument/2006/relationships/image" Target="../media/image12.emf"/><Relationship Id="rId45" Type="http://schemas.openxmlformats.org/officeDocument/2006/relationships/image" Target="../media/image14.emf"/><Relationship Id="rId53" Type="http://schemas.openxmlformats.org/officeDocument/2006/relationships/oleObject" Target="../embeddings/oleObject35.bin"/><Relationship Id="rId58" Type="http://schemas.openxmlformats.org/officeDocument/2006/relationships/oleObject" Target="../embeddings/oleObject39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4.bin"/><Relationship Id="rId28" Type="http://schemas.openxmlformats.org/officeDocument/2006/relationships/image" Target="../media/image9.emf"/><Relationship Id="rId36" Type="http://schemas.openxmlformats.org/officeDocument/2006/relationships/oleObject" Target="../embeddings/oleObject22.bin"/><Relationship Id="rId49" Type="http://schemas.openxmlformats.org/officeDocument/2006/relationships/oleObject" Target="../embeddings/oleObject32.bin"/><Relationship Id="rId57" Type="http://schemas.openxmlformats.org/officeDocument/2006/relationships/oleObject" Target="../embeddings/oleObject38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1.bin"/><Relationship Id="rId31" Type="http://schemas.openxmlformats.org/officeDocument/2006/relationships/oleObject" Target="../embeddings/oleObject19.bin"/><Relationship Id="rId44" Type="http://schemas.openxmlformats.org/officeDocument/2006/relationships/oleObject" Target="../embeddings/oleObject28.bin"/><Relationship Id="rId52" Type="http://schemas.openxmlformats.org/officeDocument/2006/relationships/image" Target="../media/image15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image" Target="../media/image6.emf"/><Relationship Id="rId27" Type="http://schemas.openxmlformats.org/officeDocument/2006/relationships/oleObject" Target="../embeddings/oleObject16.bin"/><Relationship Id="rId30" Type="http://schemas.openxmlformats.org/officeDocument/2006/relationships/oleObject" Target="../embeddings/oleObject18.bin"/><Relationship Id="rId35" Type="http://schemas.openxmlformats.org/officeDocument/2006/relationships/image" Target="../media/image11.emf"/><Relationship Id="rId43" Type="http://schemas.openxmlformats.org/officeDocument/2006/relationships/oleObject" Target="../embeddings/oleObject27.bin"/><Relationship Id="rId48" Type="http://schemas.openxmlformats.org/officeDocument/2006/relationships/oleObject" Target="../embeddings/oleObject31.bin"/><Relationship Id="rId56" Type="http://schemas.openxmlformats.org/officeDocument/2006/relationships/oleObject" Target="../embeddings/oleObject37.bin"/><Relationship Id="rId8" Type="http://schemas.openxmlformats.org/officeDocument/2006/relationships/oleObject" Target="../embeddings/oleObject3.bin"/><Relationship Id="rId51" Type="http://schemas.openxmlformats.org/officeDocument/2006/relationships/oleObject" Target="../embeddings/oleObject34.bin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6:BE247"/>
  <sheetViews>
    <sheetView showGridLines="0" tabSelected="1" zoomScale="80" zoomScaleNormal="80" workbookViewId="0">
      <selection activeCell="P6" sqref="P6"/>
    </sheetView>
  </sheetViews>
  <sheetFormatPr defaultRowHeight="14.4" x14ac:dyDescent="0.3"/>
  <cols>
    <col min="1" max="1" width="6.44140625" customWidth="1"/>
    <col min="2" max="2" width="28.77734375" customWidth="1"/>
    <col min="3" max="3" width="14.33203125" customWidth="1"/>
    <col min="4" max="4" width="11.44140625" bestFit="1" customWidth="1"/>
    <col min="5" max="5" width="7.109375" customWidth="1"/>
    <col min="6" max="6" width="6.5546875" customWidth="1"/>
    <col min="7" max="7" width="11.109375" customWidth="1"/>
    <col min="8" max="8" width="12.33203125" customWidth="1"/>
    <col min="9" max="9" width="9.44140625" customWidth="1"/>
    <col min="10" max="10" width="13.88671875" customWidth="1"/>
    <col min="11" max="14" width="0" hidden="1" customWidth="1"/>
  </cols>
  <sheetData>
    <row r="6" spans="2:26" x14ac:dyDescent="0.3"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x14ac:dyDescent="0.3">
      <c r="B7" s="2"/>
      <c r="C7" s="2"/>
      <c r="D7" s="2" t="s">
        <v>0</v>
      </c>
      <c r="E7" s="2"/>
      <c r="F7" s="2"/>
      <c r="G7" s="3" t="s">
        <v>1</v>
      </c>
      <c r="H7" s="2"/>
      <c r="I7" s="3" t="s">
        <v>2</v>
      </c>
      <c r="J7" s="2"/>
      <c r="K7" s="3" t="s">
        <v>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x14ac:dyDescent="0.3">
      <c r="B8" s="2"/>
      <c r="C8" s="2"/>
      <c r="D8" s="2"/>
      <c r="E8" s="2"/>
      <c r="F8" s="2"/>
      <c r="G8" s="2"/>
      <c r="H8" s="2"/>
      <c r="I8" s="2"/>
      <c r="J8" s="2"/>
      <c r="K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x14ac:dyDescent="0.3">
      <c r="B9" s="2" t="s">
        <v>4</v>
      </c>
      <c r="C9" s="2"/>
      <c r="D9" s="4">
        <v>0</v>
      </c>
      <c r="E9" s="2"/>
      <c r="F9" s="2"/>
      <c r="G9" s="5">
        <v>0</v>
      </c>
      <c r="H9" s="2"/>
      <c r="I9" s="5">
        <v>0</v>
      </c>
      <c r="J9" s="2"/>
      <c r="K9" s="4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6.2" x14ac:dyDescent="0.3">
      <c r="B10" s="2" t="s">
        <v>5</v>
      </c>
      <c r="C10" s="2"/>
      <c r="D10" s="4">
        <v>2.4E-2</v>
      </c>
      <c r="E10" s="2"/>
      <c r="F10" s="2"/>
      <c r="G10" s="5">
        <v>2.4E-2</v>
      </c>
      <c r="H10" s="2"/>
      <c r="I10" s="5">
        <v>0.01</v>
      </c>
      <c r="J10" s="2"/>
      <c r="K10" s="4">
        <v>1.4999999999999999E-2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6.2" x14ac:dyDescent="0.3">
      <c r="B11" s="2" t="s">
        <v>6</v>
      </c>
      <c r="C11" s="2"/>
      <c r="D11" s="4">
        <v>2.4E-2</v>
      </c>
      <c r="E11" s="2"/>
      <c r="F11" s="2"/>
      <c r="G11" s="55">
        <v>2.4E-2</v>
      </c>
      <c r="H11" s="56"/>
      <c r="I11" s="57">
        <v>2.4E-2</v>
      </c>
      <c r="J11" s="2"/>
      <c r="K11" s="4">
        <v>2.4E-2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5.6" x14ac:dyDescent="0.35">
      <c r="B12" s="2" t="s">
        <v>7</v>
      </c>
      <c r="C12" s="2"/>
      <c r="D12" s="4">
        <v>-7.0000000000000007E-2</v>
      </c>
      <c r="E12" s="2"/>
      <c r="F12" s="2"/>
      <c r="G12" s="5">
        <v>-7.0000000000000007E-2</v>
      </c>
      <c r="H12" s="2"/>
      <c r="I12" s="5">
        <f>G12</f>
        <v>-7.0000000000000007E-2</v>
      </c>
      <c r="J12" s="2"/>
      <c r="K12" s="4">
        <f>I12</f>
        <v>-7.0000000000000007E-2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16.2" x14ac:dyDescent="0.3">
      <c r="B13" s="2" t="s">
        <v>8</v>
      </c>
      <c r="C13" s="2"/>
      <c r="D13" s="7">
        <v>0</v>
      </c>
      <c r="E13" s="8"/>
      <c r="F13" s="8"/>
      <c r="G13" s="6">
        <v>0</v>
      </c>
      <c r="H13" s="2"/>
      <c r="I13" s="5">
        <v>0</v>
      </c>
      <c r="J13" s="2"/>
      <c r="K13" s="7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x14ac:dyDescent="0.3">
      <c r="B14" s="2"/>
      <c r="C14" s="2"/>
      <c r="D14" s="2"/>
      <c r="E14" s="2"/>
      <c r="F14" s="2"/>
      <c r="G14" s="4"/>
      <c r="H14" s="2"/>
      <c r="I14" s="2"/>
      <c r="J14" s="2"/>
      <c r="K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x14ac:dyDescent="0.3">
      <c r="B15" s="2"/>
      <c r="C15" s="2"/>
      <c r="D15" s="2"/>
      <c r="E15" s="2"/>
      <c r="F15" s="2"/>
      <c r="G15" s="4"/>
      <c r="H15" s="2"/>
      <c r="I15" s="2"/>
      <c r="J15" s="2"/>
      <c r="K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x14ac:dyDescent="0.3">
      <c r="B16" s="2" t="s">
        <v>4</v>
      </c>
      <c r="C16" s="2"/>
      <c r="D16" s="2"/>
      <c r="E16" s="2"/>
      <c r="F16" s="2"/>
      <c r="G16" s="9" t="str">
        <f>IF(G9&gt;D9,"Favorable Supply Shock",IF(G9&lt;D9,"Adverse Supply Shock","…"))</f>
        <v>…</v>
      </c>
      <c r="H16" s="2"/>
      <c r="I16" s="9" t="str">
        <f>IF(I9&gt;$D9,"Favorable Supply Shock",IF(I9&lt;$D9,"Adverse Supply Shock","…"))</f>
        <v>…</v>
      </c>
      <c r="J16" s="2"/>
      <c r="K16" s="9" t="e">
        <f>IF(K9&gt;#REF!,"Favorable Supply Shock",IF(K9&lt;#REF!,"Adverse Supply Shock","…"))</f>
        <v>#REF!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6.2" x14ac:dyDescent="0.3">
      <c r="B17" s="2" t="s">
        <v>5</v>
      </c>
      <c r="C17" s="2"/>
      <c r="D17" s="2"/>
      <c r="E17" s="2"/>
      <c r="F17" s="2"/>
      <c r="G17" s="9" t="str">
        <f>IF(G10&gt;G11,"Exp. Inf. Above Target",IF(G10&lt;G11,"Exp. Inf. Below Target","…"))</f>
        <v>…</v>
      </c>
      <c r="H17" s="2"/>
      <c r="I17" s="9" t="str">
        <f>IF(I10&gt;I11,"Exp. Inf. Above Target",IF(I10&lt;I11,"Exp. Inf. Below Target","…"))</f>
        <v>Exp. Inf. Below Target</v>
      </c>
      <c r="J17" s="2"/>
      <c r="K17" s="9" t="str">
        <f>IF(K10&gt;K11,"Exp. Inf. Above Target",IF(K10&lt;K11,"Exp. Inf. Below Target","…"))</f>
        <v>Exp. Inf. Below Target</v>
      </c>
      <c r="O17" s="10" t="str">
        <f>IF(I10&gt;=G10,"",IF(I10&lt;G10,"More deflation","…"))</f>
        <v>More deflation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6.2" x14ac:dyDescent="0.3">
      <c r="B18" s="2" t="s">
        <v>6</v>
      </c>
      <c r="C18" s="2"/>
      <c r="D18" s="2"/>
      <c r="E18" s="2"/>
      <c r="F18" s="2"/>
      <c r="J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5.6" x14ac:dyDescent="0.35">
      <c r="B19" s="2" t="s">
        <v>7</v>
      </c>
      <c r="C19" s="2"/>
      <c r="D19" s="2"/>
      <c r="E19" s="2"/>
      <c r="F19" s="2"/>
      <c r="G19" s="9" t="str">
        <f>IF(G12&gt;D12,"Increase in Demand",IF(G12&lt;D12,"Decrease in Demand","…"))</f>
        <v>…</v>
      </c>
      <c r="H19" s="2"/>
      <c r="I19" s="9" t="str">
        <f>IF(I12&gt;D12,"Increase in Demand",IF(I12&lt;D12,"Decrease in Demand","…"))</f>
        <v>…</v>
      </c>
      <c r="J19" s="2"/>
      <c r="K19" s="9" t="e">
        <f>IF(K12&gt;#REF!,"Increase in Demand",IF(K12&lt;#REF!,"Decrease in Demand","…"))</f>
        <v>#REF!</v>
      </c>
      <c r="O19" s="10" t="str">
        <f>IF(I12&gt;G12,"",IF(I12&lt;G12,"More austerity","…"))</f>
        <v>…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6.2" x14ac:dyDescent="0.3">
      <c r="B20" s="2" t="s">
        <v>8</v>
      </c>
      <c r="C20" s="2"/>
      <c r="D20" s="2"/>
      <c r="E20" s="2"/>
      <c r="F20" s="2"/>
      <c r="G20" s="9" t="str">
        <f>IF(G13&gt;D13,"Discretionary TIghtening",IF(G13&lt;D13,"Discretionary Loosening","…"))</f>
        <v>…</v>
      </c>
      <c r="H20" s="2"/>
      <c r="I20" s="9" t="str">
        <f>IF(I13&gt;D13,"Increase in Demand",IF(I13&lt;D13,"Decrease in Demand","…"))</f>
        <v>…</v>
      </c>
      <c r="J20" s="2"/>
      <c r="K20" s="9" t="e">
        <f>IF(K13&gt;#REF!,"Increase in Demand",IF(K13&lt;#REF!,"Decrease in Demand","…"))</f>
        <v>#REF!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x14ac:dyDescent="0.3">
      <c r="B21" s="2"/>
      <c r="C21" s="2"/>
      <c r="D21" s="2"/>
      <c r="E21" s="2"/>
      <c r="F21" s="2"/>
      <c r="G21" s="4"/>
      <c r="H21" s="2"/>
      <c r="I21" s="2"/>
      <c r="J21" s="2"/>
      <c r="K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x14ac:dyDescent="0.3">
      <c r="B22" s="2"/>
      <c r="C22" s="2"/>
      <c r="D22" s="2"/>
      <c r="E22" s="2"/>
      <c r="F22" s="2"/>
      <c r="G22" s="4"/>
      <c r="H22" s="2"/>
      <c r="I22" s="2"/>
      <c r="J22" s="2"/>
      <c r="K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6.2" x14ac:dyDescent="0.3">
      <c r="B23" s="8" t="s">
        <v>81</v>
      </c>
      <c r="C23" s="2"/>
      <c r="D23" s="53" t="str">
        <f>IF(D32&gt;0,"Upturn",IF(D32&lt;0,"Downturn","…"))</f>
        <v>Downturn</v>
      </c>
      <c r="E23" s="2"/>
      <c r="F23" s="2"/>
      <c r="G23" s="53" t="str">
        <f>IF(G32&gt;0,"Upturn",IF(G32&lt;0,"Downturn","…"))</f>
        <v>Downturn</v>
      </c>
      <c r="H23" s="2"/>
      <c r="I23" s="53" t="str">
        <f>IF(I32&gt;0,"Upturn",IF(I32&lt;0,"Downturn","…"))</f>
        <v>Downturn</v>
      </c>
      <c r="J23" s="2"/>
      <c r="K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6.2" x14ac:dyDescent="0.3">
      <c r="B24" s="8" t="s">
        <v>18</v>
      </c>
      <c r="C24" s="2"/>
      <c r="D24" s="53" t="str">
        <f>IF(D33&gt;$D$73,"Higher real int. rate",IF(D33+0.0001&lt;$D$73,"Lower real int. rate","…"))</f>
        <v>Higher real int. rate</v>
      </c>
      <c r="E24" s="2"/>
      <c r="F24" s="2"/>
      <c r="G24" s="53" t="str">
        <f>IF(G33&gt;$D$73,"Higher real int. rate",IF(G33+0.0001&lt;$D$73,"Lower real int. rate","…"))</f>
        <v>Higher real int. rate</v>
      </c>
      <c r="H24" s="2"/>
      <c r="I24" s="53" t="str">
        <f>IF(I33&gt;$D$73,"Higher real int. rate",IF(I33+0.0001&lt;$D$73,"Lower real int. rate","…"))</f>
        <v>Higher real int. rate</v>
      </c>
      <c r="J24" s="2"/>
      <c r="K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6.2" x14ac:dyDescent="0.3">
      <c r="B25" s="8" t="s">
        <v>19</v>
      </c>
      <c r="C25" s="2"/>
      <c r="D25" s="53" t="str">
        <f>IF(D34&gt;$D$75,"Higher inflation",IF(D34&lt;$D$75,"Lower infation","…"))</f>
        <v>Lower infation</v>
      </c>
      <c r="E25" s="2"/>
      <c r="F25" s="2"/>
      <c r="G25" s="53" t="str">
        <f>IF(G34&gt;$D$75,"Higher inflation",IF(G34&lt;$D$75,"Lower infation","…"))</f>
        <v>Lower infation</v>
      </c>
      <c r="H25" s="2"/>
      <c r="I25" s="53" t="str">
        <f>IF(I34&gt;$D$75,"Higher inflation",IF(I34&lt;$D$75,"Lower infation","…"))</f>
        <v>Lower infation</v>
      </c>
      <c r="J25" s="2"/>
      <c r="K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6.2" x14ac:dyDescent="0.3">
      <c r="B26" s="8" t="s">
        <v>20</v>
      </c>
      <c r="C26" s="2"/>
      <c r="D26" s="53" t="str">
        <f>IF(D34&gt;($D$73+$D$75),"Higher nominal int. rate",IF(D34&lt;($D$73+$D$75),"Lower nominal int. rate","…"))</f>
        <v>Lower nominal int. rate</v>
      </c>
      <c r="E26" s="2"/>
      <c r="F26" s="2"/>
      <c r="G26" s="53" t="str">
        <f>IF(G34&gt;($D$73+$D$75),"Higher nominal int. rate",IF(G34&lt;($D$73+$D$75),"Lower nominal int. rate","…"))</f>
        <v>Lower nominal int. rate</v>
      </c>
      <c r="H26" s="2"/>
      <c r="I26" s="53" t="str">
        <f>IF(I34&gt;($D$73+$D$75),"Higher nominal int. rate",IF(I34&lt;($D$73+$D$75),"Lower nominal int. rate","…"))</f>
        <v>Lower nominal int. rate</v>
      </c>
      <c r="J26" s="2"/>
      <c r="K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6.2" hidden="1" x14ac:dyDescent="0.3">
      <c r="B27" s="8" t="s">
        <v>21</v>
      </c>
      <c r="C27" s="2"/>
      <c r="D27" s="2"/>
      <c r="E27" s="2"/>
      <c r="F27" s="2"/>
      <c r="G27" s="4"/>
      <c r="H27" s="2"/>
      <c r="I27" s="2"/>
      <c r="J27" s="2"/>
      <c r="K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x14ac:dyDescent="0.3">
      <c r="B28" s="2" t="s">
        <v>22</v>
      </c>
      <c r="C28" s="2"/>
      <c r="D28" s="54" t="str">
        <f>IF(D$59&lt;0,"ZLB constrains","")</f>
        <v>ZLB constrains</v>
      </c>
      <c r="E28" s="2"/>
      <c r="F28" s="2"/>
      <c r="G28" s="54" t="str">
        <f>IF(G$59&lt;0,"ZLB constrains","")</f>
        <v>ZLB constrains</v>
      </c>
      <c r="H28" s="2"/>
      <c r="I28" s="54" t="str">
        <f>IF(I$59&lt;0,"ZLB constrains","")</f>
        <v>ZLB constrains</v>
      </c>
      <c r="J28" s="2"/>
      <c r="K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x14ac:dyDescent="0.3">
      <c r="B29" s="2"/>
      <c r="C29" s="2"/>
      <c r="D29" s="2"/>
      <c r="E29" s="2"/>
      <c r="F29" s="2"/>
      <c r="G29" s="4"/>
      <c r="H29" s="2"/>
      <c r="I29" s="2"/>
      <c r="J29" s="2"/>
      <c r="K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x14ac:dyDescent="0.3">
      <c r="B30" s="2"/>
      <c r="C30" s="2"/>
      <c r="D30" s="2"/>
      <c r="E30" s="2"/>
      <c r="F30" s="2"/>
      <c r="G30" s="4"/>
      <c r="H30" s="2"/>
      <c r="I30" s="2"/>
      <c r="J30" s="2"/>
      <c r="K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x14ac:dyDescent="0.3">
      <c r="K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6.2" x14ac:dyDescent="0.3">
      <c r="B32" s="8" t="s">
        <v>81</v>
      </c>
      <c r="D32" s="20">
        <f>IF(D$59&lt;0,D80,D54)</f>
        <v>-9.0232558139534874E-2</v>
      </c>
      <c r="G32" s="20">
        <f>IF(G$59&lt;0,G80,G54)</f>
        <v>-9.0232558139534874E-2</v>
      </c>
      <c r="I32" s="20">
        <f>IF(I$59&lt;0,I80,I54)</f>
        <v>-0.10976744186046511</v>
      </c>
      <c r="K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6.2" x14ac:dyDescent="0.3">
      <c r="B33" s="8" t="s">
        <v>18</v>
      </c>
      <c r="D33" s="20">
        <f>IF(D$59&lt;0,D87,D57)</f>
        <v>4.3674418604651148E-2</v>
      </c>
      <c r="G33" s="20">
        <f>IF(G$59&lt;0,G87,G57)</f>
        <v>4.3674418604651148E-2</v>
      </c>
      <c r="I33" s="20">
        <f>IF(I$59&lt;0,I87,I57)</f>
        <v>7.2325581395348837E-2</v>
      </c>
      <c r="K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6.2" x14ac:dyDescent="0.3">
      <c r="B34" s="8" t="s">
        <v>19</v>
      </c>
      <c r="D34" s="20">
        <f>IF(D$59&lt;0,D89,D58)</f>
        <v>-4.3674418604651148E-2</v>
      </c>
      <c r="G34" s="20">
        <f>IF(G$59&lt;0,G89,G58)</f>
        <v>-4.3674418604651148E-2</v>
      </c>
      <c r="I34" s="20">
        <f>IF(I$59&lt;0,I89,I58)</f>
        <v>-7.2325581395348837E-2</v>
      </c>
      <c r="K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6.2" x14ac:dyDescent="0.3">
      <c r="B35" s="8" t="s">
        <v>20</v>
      </c>
      <c r="D35" s="20">
        <f>D33+D34</f>
        <v>0</v>
      </c>
      <c r="G35" s="20">
        <f>G33+G34</f>
        <v>0</v>
      </c>
      <c r="I35" s="20">
        <f>I33+I34</f>
        <v>0</v>
      </c>
      <c r="K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6.2" hidden="1" x14ac:dyDescent="0.3">
      <c r="B36" s="8" t="s">
        <v>21</v>
      </c>
      <c r="K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x14ac:dyDescent="0.3">
      <c r="B37" s="2" t="s">
        <v>22</v>
      </c>
      <c r="D37" s="52" t="str">
        <f>IF(D$59&lt;0,"ZLB constrains","")</f>
        <v>ZLB constrains</v>
      </c>
      <c r="E37" s="52"/>
      <c r="F37" s="52"/>
      <c r="G37" s="52" t="str">
        <f>IF(G$59&lt;0,"ZLB constrains","")</f>
        <v>ZLB constrains</v>
      </c>
      <c r="H37" s="52"/>
      <c r="I37" s="52" t="str">
        <f>IF(I$59&lt;0,"ZLB constrains","")</f>
        <v>ZLB constrains</v>
      </c>
      <c r="J37" s="52"/>
      <c r="K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x14ac:dyDescent="0.3">
      <c r="B38" s="2"/>
      <c r="C38" s="2"/>
      <c r="D38" s="2"/>
      <c r="E38" s="2"/>
      <c r="F38" s="2"/>
      <c r="G38" s="4"/>
      <c r="H38" s="2"/>
      <c r="I38" s="2"/>
      <c r="J38" s="2"/>
      <c r="K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x14ac:dyDescent="0.3">
      <c r="B40" s="2" t="s">
        <v>9</v>
      </c>
      <c r="C40" s="2"/>
      <c r="D40" s="2"/>
      <c r="E40" s="2"/>
      <c r="F40" s="2"/>
      <c r="G40" s="2"/>
      <c r="H40" s="2"/>
      <c r="I40" s="2"/>
      <c r="J40" s="2"/>
      <c r="K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x14ac:dyDescent="0.3">
      <c r="B41" s="48" t="s">
        <v>77</v>
      </c>
      <c r="C41" s="2"/>
      <c r="D41" s="4">
        <f>$D$132*((D10-D11))</f>
        <v>0</v>
      </c>
      <c r="E41" s="2"/>
      <c r="F41" s="2"/>
      <c r="G41" s="4">
        <f>$D$132*((G10-G11))</f>
        <v>0</v>
      </c>
      <c r="H41" s="8"/>
      <c r="I41" s="4">
        <f>$D$132*((I10-I11))</f>
        <v>-2.1000000000000001E-2</v>
      </c>
      <c r="J41" s="2"/>
      <c r="K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3">
      <c r="B42" s="48" t="s">
        <v>11</v>
      </c>
      <c r="C42" s="2"/>
      <c r="D42" s="18">
        <f>$D$133*(-(D9*$D$134))</f>
        <v>0</v>
      </c>
      <c r="E42" s="2"/>
      <c r="F42" s="2"/>
      <c r="G42" s="18">
        <f>$D$133*(-(G9*$D$134))</f>
        <v>0</v>
      </c>
      <c r="H42" s="8"/>
      <c r="I42" s="18">
        <f>$D$133*(-(I9*$D$134))</f>
        <v>0</v>
      </c>
      <c r="J42" s="2"/>
      <c r="K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x14ac:dyDescent="0.3">
      <c r="B43" s="48" t="s">
        <v>12</v>
      </c>
      <c r="C43" s="2"/>
      <c r="D43" s="18">
        <f>D12/$D$135</f>
        <v>0.11666666666666668</v>
      </c>
      <c r="E43" s="2"/>
      <c r="F43" s="2"/>
      <c r="G43" s="18">
        <f>G12/$D$135</f>
        <v>0.11666666666666668</v>
      </c>
      <c r="H43" s="8"/>
      <c r="I43" s="18">
        <f>I12/$D$135</f>
        <v>0.11666666666666668</v>
      </c>
      <c r="J43" s="2"/>
      <c r="K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x14ac:dyDescent="0.3">
      <c r="B44" s="48" t="s">
        <v>78</v>
      </c>
      <c r="C44" s="2"/>
      <c r="D44" s="18">
        <f>D13</f>
        <v>0</v>
      </c>
      <c r="E44" s="2"/>
      <c r="F44" s="2"/>
      <c r="G44" s="15">
        <f>G13</f>
        <v>0</v>
      </c>
      <c r="H44" s="15"/>
      <c r="I44" s="7">
        <f>I13</f>
        <v>0</v>
      </c>
      <c r="J44" s="2"/>
      <c r="K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3">
      <c r="B45" s="2"/>
      <c r="C45" s="2"/>
      <c r="D45" s="18"/>
      <c r="E45" s="18"/>
      <c r="F45" s="2"/>
      <c r="G45" s="18"/>
      <c r="H45" s="4"/>
      <c r="I45" s="18"/>
      <c r="J45" s="2"/>
      <c r="K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x14ac:dyDescent="0.3">
      <c r="B46" s="2"/>
      <c r="C46" s="2"/>
      <c r="D46" s="18"/>
      <c r="E46" s="18"/>
      <c r="F46" s="2"/>
      <c r="G46" s="18"/>
      <c r="H46" s="4"/>
      <c r="I46" s="18"/>
      <c r="J46" s="2"/>
      <c r="K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x14ac:dyDescent="0.3">
      <c r="B47" s="2" t="s">
        <v>13</v>
      </c>
      <c r="C47" s="2"/>
      <c r="D47" s="18"/>
      <c r="E47" s="18"/>
      <c r="F47" s="2"/>
      <c r="G47" s="15"/>
      <c r="H47" s="4"/>
      <c r="I47" s="4"/>
      <c r="J47" s="2"/>
      <c r="K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x14ac:dyDescent="0.3">
      <c r="B48" s="48" t="s">
        <v>77</v>
      </c>
      <c r="C48" s="2"/>
      <c r="D48" s="18">
        <f>D41/$I$144</f>
        <v>0</v>
      </c>
      <c r="E48" s="18"/>
      <c r="F48" s="2"/>
      <c r="G48" s="18">
        <f>G41/$I$144</f>
        <v>0</v>
      </c>
      <c r="H48" s="8"/>
      <c r="I48" s="18">
        <f>I41/$I$144</f>
        <v>1.1402714932126697E-2</v>
      </c>
      <c r="J48" s="2"/>
      <c r="K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x14ac:dyDescent="0.3">
      <c r="B49" s="48" t="s">
        <v>11</v>
      </c>
      <c r="C49" s="2"/>
      <c r="D49" s="18">
        <f>D42/$I$144</f>
        <v>0</v>
      </c>
      <c r="E49" s="18"/>
      <c r="F49" s="2"/>
      <c r="G49" s="18">
        <f>G42/$I$144</f>
        <v>0</v>
      </c>
      <c r="H49" s="8"/>
      <c r="I49" s="18">
        <f>I42/$I$144</f>
        <v>0</v>
      </c>
      <c r="J49" s="2"/>
      <c r="K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x14ac:dyDescent="0.3">
      <c r="B50" s="48" t="s">
        <v>12</v>
      </c>
      <c r="C50" s="2"/>
      <c r="D50" s="18">
        <f>D43/$I$144</f>
        <v>-6.3348416289592771E-2</v>
      </c>
      <c r="E50" s="18"/>
      <c r="F50" s="2"/>
      <c r="G50" s="18">
        <f>G43/$I$144</f>
        <v>-6.3348416289592771E-2</v>
      </c>
      <c r="H50" s="8"/>
      <c r="I50" s="18">
        <f>I43/$I$144</f>
        <v>-6.3348416289592771E-2</v>
      </c>
      <c r="J50" s="2"/>
      <c r="K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x14ac:dyDescent="0.3">
      <c r="B51" s="48" t="s">
        <v>78</v>
      </c>
      <c r="C51" s="2"/>
      <c r="D51" s="18">
        <f>D44/$I$144</f>
        <v>0</v>
      </c>
      <c r="E51" s="18"/>
      <c r="F51" s="2"/>
      <c r="G51" s="18">
        <f>G44/$I$144</f>
        <v>0</v>
      </c>
      <c r="H51" s="15"/>
      <c r="I51" s="18">
        <f>I44/$I$144</f>
        <v>0</v>
      </c>
      <c r="J51" s="2"/>
      <c r="K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x14ac:dyDescent="0.3">
      <c r="B52" s="2"/>
      <c r="C52" s="2"/>
      <c r="D52" s="18"/>
      <c r="E52" s="18"/>
      <c r="F52" s="2"/>
      <c r="G52" s="15"/>
      <c r="H52" s="7"/>
      <c r="I52" s="7"/>
      <c r="J52" s="2"/>
      <c r="K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x14ac:dyDescent="0.3">
      <c r="B53" s="2" t="s">
        <v>79</v>
      </c>
      <c r="C53" s="2"/>
      <c r="D53" s="18"/>
      <c r="E53" s="18"/>
      <c r="F53" s="2"/>
      <c r="G53" s="15"/>
      <c r="H53" s="4"/>
      <c r="I53" s="4"/>
      <c r="J53" s="2"/>
      <c r="K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6.2" x14ac:dyDescent="0.3">
      <c r="B54" s="8" t="s">
        <v>80</v>
      </c>
      <c r="C54" s="8"/>
      <c r="D54" s="15">
        <f>SUM(D48:D51)</f>
        <v>-6.3348416289592771E-2</v>
      </c>
      <c r="E54" s="8"/>
      <c r="F54" s="8"/>
      <c r="G54" s="7">
        <f>SUM(G48:G51)</f>
        <v>-6.3348416289592771E-2</v>
      </c>
      <c r="H54" s="8"/>
      <c r="I54" s="7">
        <f>SUM(I48:I51)</f>
        <v>-5.1945701357466074E-2</v>
      </c>
      <c r="J54" s="8"/>
      <c r="K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x14ac:dyDescent="0.3">
      <c r="B55" s="8"/>
      <c r="C55" s="1"/>
      <c r="D55" s="1"/>
      <c r="E55" s="1"/>
      <c r="F55" s="1"/>
      <c r="G55" s="1"/>
      <c r="H55" s="1"/>
      <c r="I55" s="1"/>
      <c r="J55" s="8"/>
      <c r="K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x14ac:dyDescent="0.3">
      <c r="B56" s="8"/>
      <c r="C56" s="1"/>
      <c r="D56" s="1"/>
      <c r="E56" s="1"/>
      <c r="F56" s="1"/>
      <c r="G56" s="1"/>
      <c r="H56" s="1"/>
      <c r="I56" s="1"/>
      <c r="J56" s="8"/>
      <c r="K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6.2" x14ac:dyDescent="0.3">
      <c r="B57" s="8" t="s">
        <v>18</v>
      </c>
      <c r="C57" s="23"/>
      <c r="D57" s="24">
        <f>$D$162+$D$132*(D10-D11)+((($D$133*$D$134)+$D$137)*D54)-(($D$133*$D$134)*D9)+D13</f>
        <v>4.2443438914027097E-3</v>
      </c>
      <c r="E57" s="49"/>
      <c r="F57" s="49"/>
      <c r="G57" s="24">
        <f>$D$162+$D$132*(G10-G11)+((($D$133*$D$134)+$D$137)*G54)-(($D$133*$D$134)*G9)+G13</f>
        <v>4.2443438914027097E-3</v>
      </c>
      <c r="H57" s="8"/>
      <c r="I57" s="51">
        <f>$D$162+$D$132*(I10-I11)+((($D$133*$D$134)+$D$137)*I54)-(($D$133*$D$134)*I9)+I13</f>
        <v>-1.247963800904978E-2</v>
      </c>
      <c r="J57" s="8"/>
      <c r="K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6.2" x14ac:dyDescent="0.3">
      <c r="B58" s="8" t="s">
        <v>19</v>
      </c>
      <c r="C58" s="8"/>
      <c r="D58" s="7">
        <f>D10+($D$134*(D54-D9))</f>
        <v>-2.3511312217194581E-2</v>
      </c>
      <c r="E58" s="8"/>
      <c r="F58" s="8"/>
      <c r="G58" s="7">
        <f>G10+($D$134*(G54-G9))</f>
        <v>-2.3511312217194581E-2</v>
      </c>
      <c r="H58" s="8"/>
      <c r="I58" s="7">
        <f>I10+($D$134*(I54-I9))</f>
        <v>-2.8959276018099556E-2</v>
      </c>
      <c r="J58" s="8"/>
      <c r="K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6.2" x14ac:dyDescent="0.3">
      <c r="B59" s="8" t="s">
        <v>20</v>
      </c>
      <c r="C59" s="8"/>
      <c r="D59" s="15">
        <f>D57+D58</f>
        <v>-1.9266968325791872E-2</v>
      </c>
      <c r="E59" s="8"/>
      <c r="F59" s="8"/>
      <c r="G59" s="7">
        <f>G57+G58</f>
        <v>-1.9266968325791872E-2</v>
      </c>
      <c r="H59" s="8"/>
      <c r="I59" s="7">
        <f>I57+I58</f>
        <v>-4.1438914027149332E-2</v>
      </c>
      <c r="J59" s="8"/>
      <c r="K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6.2" x14ac:dyDescent="0.3">
      <c r="B60" s="8" t="s">
        <v>21</v>
      </c>
      <c r="C60" s="8"/>
      <c r="D60" s="50">
        <f>$D$163*(1+D54)</f>
        <v>13498.076606334842</v>
      </c>
      <c r="E60" s="8"/>
      <c r="F60" s="8"/>
      <c r="G60" s="50">
        <f>$D$163*(1+G54)</f>
        <v>13498.076606334842</v>
      </c>
      <c r="H60" s="8"/>
      <c r="I60" s="50">
        <f>$D$163*(1+I54)</f>
        <v>13662.401017194568</v>
      </c>
      <c r="J60" s="8"/>
      <c r="K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x14ac:dyDescent="0.3">
      <c r="B61" s="2" t="s">
        <v>22</v>
      </c>
      <c r="C61" s="2"/>
      <c r="D61" s="29" t="str">
        <f>IF(D59&lt;0,"ZLB Constrained","")</f>
        <v>ZLB Constrained</v>
      </c>
      <c r="E61" s="2"/>
      <c r="F61" s="2"/>
      <c r="G61" s="29" t="str">
        <f>IF(G59&lt;0,"ZLB Constrained","")</f>
        <v>ZLB Constrained</v>
      </c>
      <c r="H61" s="2"/>
      <c r="I61" s="29" t="str">
        <f>IF(I59&lt;0,"ZLB Constrained","")</f>
        <v>ZLB Constrained</v>
      </c>
      <c r="J61" s="2"/>
      <c r="K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x14ac:dyDescent="0.3">
      <c r="B62" s="2"/>
      <c r="C62" s="2"/>
      <c r="D62" s="2"/>
      <c r="E62" s="2"/>
      <c r="F62" s="2"/>
      <c r="G62" s="4"/>
      <c r="H62" s="2"/>
      <c r="I62" s="2"/>
      <c r="J62" s="2"/>
      <c r="K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x14ac:dyDescent="0.3">
      <c r="B63" s="2"/>
      <c r="C63" s="2"/>
      <c r="D63" s="2"/>
      <c r="E63" s="2"/>
      <c r="F63" s="2"/>
      <c r="G63" s="11"/>
      <c r="H63" s="2"/>
      <c r="I63" s="11"/>
      <c r="J63" s="2"/>
      <c r="K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O65" s="1"/>
      <c r="P65" s="1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B66" s="2" t="s">
        <v>9</v>
      </c>
      <c r="C66" s="2"/>
      <c r="D66" s="2"/>
      <c r="E66" s="2"/>
      <c r="F66" s="2"/>
      <c r="G66" s="2"/>
      <c r="H66" s="2"/>
      <c r="I66" s="2"/>
      <c r="J66" s="2"/>
      <c r="K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1" customFormat="1" x14ac:dyDescent="0.3">
      <c r="B67" s="13" t="s">
        <v>10</v>
      </c>
      <c r="C67" s="8"/>
      <c r="D67" s="7">
        <f>-($D$162+D10)</f>
        <v>-5.2000000000000005E-2</v>
      </c>
      <c r="E67" s="8"/>
      <c r="F67" s="8"/>
      <c r="G67" s="7">
        <f>-($D$162+G10)</f>
        <v>-5.2000000000000005E-2</v>
      </c>
      <c r="H67" s="8"/>
      <c r="I67" s="7">
        <f>-($D$162+I10)</f>
        <v>-3.7999999999999999E-2</v>
      </c>
      <c r="J67" s="8"/>
      <c r="K67" s="14">
        <f>-($D$162+K10)</f>
        <v>-4.2999999999999997E-2</v>
      </c>
    </row>
    <row r="68" spans="1:26" s="1" customFormat="1" ht="15" customHeight="1" x14ac:dyDescent="0.3">
      <c r="B68" s="13" t="s">
        <v>11</v>
      </c>
      <c r="C68" s="8"/>
      <c r="D68" s="15">
        <f>D9*$D$134</f>
        <v>0</v>
      </c>
      <c r="E68" s="8"/>
      <c r="F68" s="8"/>
      <c r="G68" s="15">
        <f>G9*$D$134</f>
        <v>0</v>
      </c>
      <c r="H68" s="8"/>
      <c r="I68" s="15">
        <f>I9*$D$134</f>
        <v>0</v>
      </c>
      <c r="J68" s="8"/>
      <c r="K68" s="16">
        <f>K9*$D$134</f>
        <v>0</v>
      </c>
    </row>
    <row r="69" spans="1:26" s="1" customFormat="1" x14ac:dyDescent="0.3">
      <c r="B69" s="13" t="s">
        <v>12</v>
      </c>
      <c r="C69" s="8"/>
      <c r="D69" s="15">
        <f>D12/$D$135</f>
        <v>0.11666666666666668</v>
      </c>
      <c r="E69" s="8"/>
      <c r="F69" s="8"/>
      <c r="G69" s="15">
        <f>G12/$D$135</f>
        <v>0.11666666666666668</v>
      </c>
      <c r="H69" s="8"/>
      <c r="I69" s="15">
        <f>I12/$D$135</f>
        <v>0.11666666666666668</v>
      </c>
      <c r="J69" s="8"/>
      <c r="K69" s="16">
        <f>K12/$D$135</f>
        <v>0.11666666666666668</v>
      </c>
    </row>
    <row r="70" spans="1:26" x14ac:dyDescent="0.3">
      <c r="A70" s="17"/>
      <c r="B70" s="12"/>
      <c r="C70" s="8"/>
      <c r="D70" s="15"/>
      <c r="E70" s="8"/>
      <c r="F70" s="8"/>
      <c r="G70" s="15"/>
      <c r="H70" s="15"/>
      <c r="I70" s="15"/>
      <c r="J70" s="8"/>
      <c r="K70" s="1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B71" s="2"/>
      <c r="C71" s="2"/>
      <c r="D71" s="18"/>
      <c r="E71" s="18"/>
      <c r="F71" s="2"/>
      <c r="G71" s="15"/>
      <c r="H71" s="7"/>
      <c r="I71" s="15"/>
      <c r="J71" s="2"/>
      <c r="K71" s="1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B72" s="2"/>
      <c r="C72" s="2"/>
      <c r="D72" s="18"/>
      <c r="E72" s="18"/>
      <c r="F72" s="2"/>
      <c r="G72" s="15"/>
      <c r="H72" s="7"/>
      <c r="I72" s="15"/>
      <c r="J72" s="2"/>
      <c r="K72" s="1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B73" s="2" t="s">
        <v>13</v>
      </c>
      <c r="C73" s="2"/>
      <c r="D73" s="18"/>
      <c r="E73" s="18"/>
      <c r="F73" s="2"/>
      <c r="G73" s="15"/>
      <c r="H73" s="7"/>
      <c r="I73" s="7"/>
      <c r="J73" s="2"/>
      <c r="K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1" customFormat="1" x14ac:dyDescent="0.3">
      <c r="B74" s="13" t="s">
        <v>10</v>
      </c>
      <c r="C74" s="8"/>
      <c r="D74" s="15">
        <f>D67/$I$158</f>
        <v>7.2558139534883714E-2</v>
      </c>
      <c r="E74" s="15"/>
      <c r="F74" s="8"/>
      <c r="G74" s="15">
        <f>G67/$I$158</f>
        <v>7.2558139534883714E-2</v>
      </c>
      <c r="H74" s="7"/>
      <c r="I74" s="15">
        <f>I67/$I$158</f>
        <v>5.3023255813953479E-2</v>
      </c>
      <c r="J74" s="47">
        <f>I74-G74</f>
        <v>-1.9534883720930235E-2</v>
      </c>
      <c r="K74" s="16">
        <f>K67/$I$158</f>
        <v>5.9999999999999984E-2</v>
      </c>
      <c r="O74" s="46" t="str">
        <f>IF((I74-G74)&lt;0,"   Output loss due to more deflation","")</f>
        <v xml:space="preserve">   Output loss due to more deflation</v>
      </c>
    </row>
    <row r="75" spans="1:26" s="1" customFormat="1" x14ac:dyDescent="0.3">
      <c r="B75" s="13" t="s">
        <v>11</v>
      </c>
      <c r="C75" s="8"/>
      <c r="D75" s="15">
        <f>D68/$I$158</f>
        <v>0</v>
      </c>
      <c r="E75" s="15"/>
      <c r="F75" s="8"/>
      <c r="G75" s="15">
        <f>G68/$I$158</f>
        <v>0</v>
      </c>
      <c r="H75" s="7"/>
      <c r="I75" s="15">
        <f>I68/$I$158</f>
        <v>0</v>
      </c>
      <c r="J75" s="8"/>
      <c r="K75" s="16">
        <f>K68/$I$158</f>
        <v>0</v>
      </c>
    </row>
    <row r="76" spans="1:26" s="1" customFormat="1" x14ac:dyDescent="0.3">
      <c r="B76" s="13" t="s">
        <v>12</v>
      </c>
      <c r="C76" s="8"/>
      <c r="D76" s="15">
        <f>D69/$I$158</f>
        <v>-0.16279069767441859</v>
      </c>
      <c r="E76" s="15"/>
      <c r="F76" s="8"/>
      <c r="G76" s="15">
        <f>G69/$I$158</f>
        <v>-0.16279069767441859</v>
      </c>
      <c r="H76" s="7"/>
      <c r="I76" s="15">
        <f>I69/$I$158</f>
        <v>-0.16279069767441859</v>
      </c>
      <c r="J76" s="47">
        <f>I76-G76</f>
        <v>0</v>
      </c>
      <c r="K76" s="16">
        <f>K69/$I$158</f>
        <v>-0.16279069767441859</v>
      </c>
      <c r="O76" s="46" t="str">
        <f>IF((I76-G76)&lt;0,"   Output loss due to more austerity","")</f>
        <v/>
      </c>
    </row>
    <row r="77" spans="1:26" x14ac:dyDescent="0.3">
      <c r="B77" s="12"/>
      <c r="C77" s="2"/>
      <c r="D77" s="18"/>
      <c r="E77" s="18"/>
      <c r="F77" s="2"/>
      <c r="G77" s="18"/>
      <c r="H77" s="4"/>
      <c r="I77" s="18"/>
      <c r="J77" s="2"/>
      <c r="K77" s="1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B78" s="2"/>
      <c r="C78" s="2"/>
      <c r="D78" s="18"/>
      <c r="E78" s="18"/>
      <c r="F78" s="2"/>
      <c r="G78" s="15"/>
      <c r="H78" s="4"/>
      <c r="I78" s="4"/>
      <c r="J78" s="2"/>
      <c r="K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B79" s="2" t="s">
        <v>14</v>
      </c>
      <c r="C79" s="2"/>
      <c r="D79" s="18"/>
      <c r="E79" s="18"/>
      <c r="F79" s="2"/>
      <c r="G79" s="15"/>
      <c r="H79" s="4"/>
      <c r="I79" s="4"/>
      <c r="J79" s="2"/>
      <c r="K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2" x14ac:dyDescent="0.3">
      <c r="B80" s="2" t="s">
        <v>15</v>
      </c>
      <c r="C80" s="2"/>
      <c r="D80" s="15">
        <f>(SUM(D74:D76))</f>
        <v>-9.0232558139534874E-2</v>
      </c>
      <c r="E80" s="8"/>
      <c r="F80" s="8"/>
      <c r="G80" s="15">
        <f>(SUM(G74:G76))</f>
        <v>-9.0232558139534874E-2</v>
      </c>
      <c r="H80" s="8"/>
      <c r="I80" s="15">
        <f>(SUM(I74:I76))</f>
        <v>-0.10976744186046511</v>
      </c>
      <c r="J80" s="2"/>
      <c r="K80" s="16">
        <f>SUM(K74:K76)</f>
        <v>-0.1027906976744186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3">
      <c r="B81" s="2" t="s">
        <v>16</v>
      </c>
      <c r="C81" s="2"/>
      <c r="D81" s="18"/>
      <c r="E81" s="2"/>
      <c r="F81" s="2"/>
      <c r="G81" s="19">
        <f>SUM(G74:G76)</f>
        <v>-9.0232558139534874E-2</v>
      </c>
      <c r="H81" s="18"/>
      <c r="I81" s="19">
        <f>SUM(I74:I76)</f>
        <v>-0.10976744186046511</v>
      </c>
      <c r="J81" s="2"/>
      <c r="K81" s="18" t="e">
        <f>'[2]Assumptions and Main Calcs'!AB68</f>
        <v>#REF!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x14ac:dyDescent="0.3">
      <c r="B82" s="2"/>
      <c r="C82" s="2"/>
      <c r="D82" s="18"/>
      <c r="E82" s="2"/>
      <c r="F82" s="2"/>
      <c r="G82" s="20">
        <f>G10+($D$134*(G81-G9))</f>
        <v>-4.3674418604651148E-2</v>
      </c>
      <c r="I82" s="21">
        <f>I10+($D$134*(I81-I9))</f>
        <v>-7.2325581395348837E-2</v>
      </c>
      <c r="J82" s="2"/>
      <c r="K82" s="1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x14ac:dyDescent="0.3">
      <c r="B83" s="8"/>
      <c r="G83" s="18">
        <f>($D$162+G$10+$D$132*(G82-G$11)+$D$136*G81+G$13)</f>
        <v>-9.4627906976744156E-2</v>
      </c>
      <c r="H83" s="18"/>
      <c r="I83" s="18">
        <f>($D$162+I$10+$D$132*(I82-I$11)+$D$136*I81+I$13)</f>
        <v>-0.16137209302325578</v>
      </c>
      <c r="J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3">
      <c r="B84" s="2"/>
      <c r="J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x14ac:dyDescent="0.3">
      <c r="B85" s="8"/>
      <c r="J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6.2" x14ac:dyDescent="0.3">
      <c r="B86" s="2" t="s">
        <v>17</v>
      </c>
      <c r="C86" s="2"/>
      <c r="D86" s="4">
        <f>D80</f>
        <v>-9.0232558139534874E-2</v>
      </c>
      <c r="E86" s="2"/>
      <c r="F86" s="2"/>
      <c r="G86" s="22">
        <f>G80</f>
        <v>-9.0232558139534874E-2</v>
      </c>
      <c r="H86" s="2"/>
      <c r="I86" s="2"/>
      <c r="J86" s="2"/>
      <c r="K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6.2" x14ac:dyDescent="0.3">
      <c r="B87" s="2" t="s">
        <v>18</v>
      </c>
      <c r="C87" s="23"/>
      <c r="D87" s="25">
        <f>-(D10+($D$134*(D80-D9)))</f>
        <v>4.3674418604651148E-2</v>
      </c>
      <c r="E87" s="23"/>
      <c r="F87" s="23"/>
      <c r="G87" s="25">
        <f>-(G10+($D$134*(G80-G9)))</f>
        <v>4.3674418604651148E-2</v>
      </c>
      <c r="H87" s="23"/>
      <c r="I87" s="25">
        <f>-(I10+($D$134*(I80-I9)))</f>
        <v>7.2325581395348837E-2</v>
      </c>
      <c r="J87" s="2"/>
      <c r="K87" s="25">
        <f>-(K10+($D$134*(K80-K9)))</f>
        <v>6.2093023255813951E-2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idden="1" x14ac:dyDescent="0.3">
      <c r="B88" s="2" t="s">
        <v>16</v>
      </c>
      <c r="C88" s="23"/>
      <c r="D88" s="25" t="e">
        <f>'[2]Assumptions and Main Calcs'!U69</f>
        <v>#REF!</v>
      </c>
      <c r="E88" s="23"/>
      <c r="F88" s="23"/>
      <c r="G88" s="25">
        <f>'[2]Assumptions and Main Calcs'!X69</f>
        <v>9.4482758620689639E-3</v>
      </c>
      <c r="H88" s="23"/>
      <c r="I88" s="25">
        <f>'[2]Assumptions and Main Calcs'!Z69</f>
        <v>8.2758620689655019E-4</v>
      </c>
      <c r="J88" s="2"/>
      <c r="K88" s="25" t="e">
        <f>'[2]Assumptions and Main Calcs'!AB69</f>
        <v>#REF!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6.2" x14ac:dyDescent="0.3">
      <c r="B89" s="2" t="s">
        <v>19</v>
      </c>
      <c r="C89" s="2"/>
      <c r="D89" s="16">
        <f>D10+($D$134*(D80-D9))</f>
        <v>-4.3674418604651148E-2</v>
      </c>
      <c r="E89" s="2"/>
      <c r="F89" s="2"/>
      <c r="G89" s="16">
        <f>G10+($D$134*(G80-G9))</f>
        <v>-4.3674418604651148E-2</v>
      </c>
      <c r="H89" s="8"/>
      <c r="I89" s="16">
        <f>I10+($D$134*(I80-I9))</f>
        <v>-7.2325581395348837E-2</v>
      </c>
      <c r="J89" s="2"/>
      <c r="K89" s="16">
        <f>K10+($D$134*(K80-K9))</f>
        <v>-6.2093023255813951E-2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idden="1" x14ac:dyDescent="0.3">
      <c r="B90" s="2"/>
      <c r="C90" s="2"/>
      <c r="D90" s="16" t="e">
        <f>'[2]Assumptions and Main Calcs'!U70</f>
        <v>#REF!</v>
      </c>
      <c r="E90" s="2"/>
      <c r="F90" s="2"/>
      <c r="G90" s="16">
        <f>'[2]Assumptions and Main Calcs'!X70</f>
        <v>-9.4482758620689639E-3</v>
      </c>
      <c r="H90" s="8"/>
      <c r="I90" s="16">
        <f>'[2]Assumptions and Main Calcs'!Z70</f>
        <v>-8.2758620689655019E-4</v>
      </c>
      <c r="J90" s="2"/>
      <c r="K90" s="16" t="e">
        <f>'[2]Assumptions and Main Calcs'!AB70</f>
        <v>#REF!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6.2" x14ac:dyDescent="0.3">
      <c r="B91" s="2" t="s">
        <v>20</v>
      </c>
      <c r="C91" s="2"/>
      <c r="D91" s="16">
        <f>MAX(($D$162+D$10+$D$132*(D89-D$11)+$D$136*D80+D$13),0)</f>
        <v>0</v>
      </c>
      <c r="E91" s="2"/>
      <c r="F91" s="2"/>
      <c r="G91" s="16">
        <f>MAX(($D$162+G$10+$D$132*(G89-G$11)+$D$136*G80+G$13),0)</f>
        <v>0</v>
      </c>
      <c r="H91" s="26"/>
      <c r="I91" s="16">
        <f>MAX(($D$162+I$10+$D$132*(G89-I$11)+$D$136*G80+I$13),0)</f>
        <v>0</v>
      </c>
      <c r="J91" s="26"/>
      <c r="K91" s="16">
        <f>K87+K89</f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idden="1" x14ac:dyDescent="0.3">
      <c r="B92" s="2"/>
      <c r="C92" s="2"/>
      <c r="D92" s="14" t="e">
        <f>'[2]Assumptions and Main Calcs'!U71</f>
        <v>#REF!</v>
      </c>
      <c r="E92" s="2"/>
      <c r="F92" s="2"/>
      <c r="G92" s="14">
        <f>'[2]Assumptions and Main Calcs'!X71</f>
        <v>0</v>
      </c>
      <c r="H92" s="8"/>
      <c r="I92" s="14"/>
      <c r="J92" s="2"/>
      <c r="K92" s="1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6.2" x14ac:dyDescent="0.3">
      <c r="B93" s="2" t="s">
        <v>21</v>
      </c>
      <c r="C93" s="2"/>
      <c r="D93" s="28">
        <f>$D$163*(1+D80)</f>
        <v>13110.649506976744</v>
      </c>
      <c r="E93" s="2"/>
      <c r="F93" s="2"/>
      <c r="G93" s="28">
        <f>$D$163*(1+G80)</f>
        <v>13110.649506976744</v>
      </c>
      <c r="H93" s="8"/>
      <c r="I93" s="28">
        <f>$D$163*(1+I80)</f>
        <v>12829.132493023257</v>
      </c>
      <c r="J93" s="2"/>
      <c r="K93" s="28">
        <f>$D$163*(1+K80)</f>
        <v>12929.674283720929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idden="1" x14ac:dyDescent="0.3">
      <c r="B94" s="2" t="s">
        <v>22</v>
      </c>
      <c r="C94" s="2"/>
      <c r="D94" s="2"/>
      <c r="E94" s="2"/>
      <c r="F94" s="2"/>
      <c r="G94" s="29" t="str">
        <f>IF(G91&lt;0,"ZLB Constrained","")</f>
        <v/>
      </c>
      <c r="H94" s="2"/>
      <c r="I94" s="2"/>
      <c r="J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idden="1" x14ac:dyDescent="0.3">
      <c r="B95" s="2"/>
      <c r="J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6.2" hidden="1" x14ac:dyDescent="0.3">
      <c r="B96" s="2" t="s">
        <v>23</v>
      </c>
      <c r="D96" s="19" t="e">
        <f>(-($D$162+D10)-((#REF!/(#REF!+#REF!))*#REF!)+((1/(#REF!+#REF!))*D12)+((1/#REF!)*D9))/($D$156+(1/#REF!))</f>
        <v>#REF!</v>
      </c>
      <c r="G96" s="19" t="e">
        <f>(-($D$162+G10)-((#REF!/(#REF!+#REF!))*#REF!)+((1/(#REF!+#REF!))*G12)+((1/#REF!)*G9))/($D$156+(1/#REF!))</f>
        <v>#REF!</v>
      </c>
      <c r="J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6.2" hidden="1" x14ac:dyDescent="0.3">
      <c r="B97" s="2" t="s">
        <v>24</v>
      </c>
      <c r="D97" s="19" t="e">
        <f>-D10-((1/#REF!)*(D96-D9))</f>
        <v>#REF!</v>
      </c>
      <c r="G97" s="19" t="e">
        <f>-G10-((1/#REF!)*(G96-G9))</f>
        <v>#REF!</v>
      </c>
      <c r="J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6.2" hidden="1" x14ac:dyDescent="0.3">
      <c r="B98" s="2" t="s">
        <v>25</v>
      </c>
      <c r="D98" s="19" t="e">
        <f>D10+((1/#REF!)*(D96-D9))</f>
        <v>#REF!</v>
      </c>
      <c r="G98" s="19" t="e">
        <f>G10+((1/#REF!)*(G96-G9))</f>
        <v>#REF!</v>
      </c>
      <c r="J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6.2" hidden="1" x14ac:dyDescent="0.3">
      <c r="B99" s="2" t="s">
        <v>26</v>
      </c>
      <c r="D99" s="19">
        <v>0</v>
      </c>
      <c r="E99" s="19"/>
      <c r="F99" s="19"/>
      <c r="G99" s="19">
        <v>0</v>
      </c>
      <c r="J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6.2" hidden="1" x14ac:dyDescent="0.3">
      <c r="B100" s="2" t="s">
        <v>27</v>
      </c>
      <c r="D100" s="27" t="e">
        <f>$D$163*(1+D96)</f>
        <v>#REF!</v>
      </c>
      <c r="G100" s="27" t="e">
        <f>$D$163*(1+G96)</f>
        <v>#REF!</v>
      </c>
      <c r="J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idden="1" x14ac:dyDescent="0.3">
      <c r="B101" s="2" t="s">
        <v>28</v>
      </c>
      <c r="J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6.2" hidden="1" x14ac:dyDescent="0.3">
      <c r="B102" s="2" t="s">
        <v>29</v>
      </c>
      <c r="D102" s="19">
        <f>IF(D$91&lt;0,D96,D86)</f>
        <v>-9.0232558139534874E-2</v>
      </c>
      <c r="G102" s="19" t="e">
        <f ca="1">IF(TODAY()&lt;#REF!,IF(G$91&lt;0,G96,G86),"No calc")</f>
        <v>#REF!</v>
      </c>
      <c r="J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6.2" hidden="1" x14ac:dyDescent="0.3">
      <c r="B103" s="2" t="s">
        <v>18</v>
      </c>
      <c r="D103" s="19">
        <f>IF(D$91&lt;0,D97,D87)</f>
        <v>4.3674418604651148E-2</v>
      </c>
      <c r="G103" s="19" t="e">
        <f ca="1">IF(TODAY()&lt;#REF!,IF(G$91&lt;0,G97,G87),"No calc")</f>
        <v>#REF!</v>
      </c>
      <c r="J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6.2" hidden="1" x14ac:dyDescent="0.3">
      <c r="B104" s="2" t="s">
        <v>30</v>
      </c>
      <c r="D104" s="19">
        <f>IF(D$91&lt;0,D98,D89)</f>
        <v>-4.3674418604651148E-2</v>
      </c>
      <c r="G104" s="19" t="e">
        <f ca="1">IF(TODAY()&lt;#REF!,IF(G$91&lt;0,G98,G89),"No calc")</f>
        <v>#REF!</v>
      </c>
      <c r="J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6.2" hidden="1" x14ac:dyDescent="0.3">
      <c r="B105" s="2" t="s">
        <v>20</v>
      </c>
      <c r="D105" s="19">
        <f>IF(D$91&lt;0,D99,D91)</f>
        <v>0</v>
      </c>
      <c r="G105" s="19" t="e">
        <f ca="1">IF(TODAY()&lt;#REF!,IF(G$91&lt;0,G99,G91),"No calc")</f>
        <v>#REF!</v>
      </c>
      <c r="J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6.2" hidden="1" x14ac:dyDescent="0.3">
      <c r="B106" s="2" t="s">
        <v>31</v>
      </c>
      <c r="D106" s="30">
        <f>IF(D$91&lt;0,D100,D93)</f>
        <v>13110.649506976744</v>
      </c>
      <c r="G106" s="30" t="e">
        <f ca="1">IF(TODAY()&lt;#REF!,IF(G$91&lt;0,G100,G93),"No calc")</f>
        <v>#REF!</v>
      </c>
      <c r="J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idden="1" x14ac:dyDescent="0.3">
      <c r="B107" s="2"/>
      <c r="J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idden="1" x14ac:dyDescent="0.3">
      <c r="B108" s="2"/>
      <c r="J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idden="1" x14ac:dyDescent="0.3">
      <c r="B109" s="2" t="s">
        <v>32</v>
      </c>
      <c r="E109" t="str">
        <f>IF('[2]Parameter Sheet'!D88=0,"Home / Foreign Currency (app -)","Foreign Currency / Home (app +)")</f>
        <v>Foreign Currency / Home (app +)</v>
      </c>
      <c r="J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6.2" hidden="1" x14ac:dyDescent="0.3">
      <c r="B110" s="2" t="s">
        <v>33</v>
      </c>
      <c r="D110" s="19">
        <f>D103-'[2]Assumptions and Main Calcs'!U34</f>
        <v>1.5674418604651151E-2</v>
      </c>
      <c r="G110" s="19" t="e">
        <f ca="1">G103-'[2]Assumptions and Main Calcs'!X34</f>
        <v>#REF!</v>
      </c>
      <c r="J110" s="2"/>
      <c r="M110" s="1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idden="1" x14ac:dyDescent="0.3">
      <c r="B111" s="2" t="s">
        <v>34</v>
      </c>
      <c r="D111" s="19">
        <f>'[2]Assumptions and Main Calcs'!U28</f>
        <v>0</v>
      </c>
      <c r="G111" s="19" t="e">
        <f>#REF!</f>
        <v>#REF!</v>
      </c>
      <c r="J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6.2" hidden="1" x14ac:dyDescent="0.3">
      <c r="B112" s="2" t="s">
        <v>35</v>
      </c>
      <c r="D112" s="31" t="e">
        <f>IF('[2]Parameter Sheet'!A88=1,#REF!*(1+D103)/((1+#REF!)*(1+D111)),#REF!*((1+#REF!)*(1+D111))/(1+D103))</f>
        <v>#REF!</v>
      </c>
      <c r="E112" s="2"/>
      <c r="F112" s="2"/>
      <c r="G112" s="31" t="e">
        <f ca="1">IF('[2]Parameter Sheet'!D88=1,#REF!*(1+G103)/((1+#REF!)*(1+G111)),#REF!*((1+#REF!)*(1+G111))/(1+G103))</f>
        <v>#REF!</v>
      </c>
      <c r="J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idden="1" x14ac:dyDescent="0.3">
      <c r="B113" s="2"/>
      <c r="D113" s="20" t="e">
        <f>(D112-#REF!)/#REF!</f>
        <v>#REF!</v>
      </c>
      <c r="G113" s="20" t="e">
        <f ca="1">(G112-#REF!)/#REF!</f>
        <v>#REF!</v>
      </c>
      <c r="H113" t="e">
        <f ca="1">IF(AND('[2]Parameter Sheet'!D88=1,'NOZLBZLB EXAMPLE WITH CHART FIN'!G113&lt;0),"Depreciation",IF(AND('[2]Parameter Sheet'!D88=0,G113&gt;0),"Depreciation",IF(AND('[2]Parameter Sheet'!D88=0,'NOZLBZLB EXAMPLE WITH CHART FIN'!G113&lt;0),"Appreciation",IF(AND('[2]Parameter Sheet'!D88=1,'NOZLBZLB EXAMPLE WITH CHART FIN'!G113&gt;0),"Appreciation",""))))</f>
        <v>#REF!</v>
      </c>
      <c r="J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idden="1" x14ac:dyDescent="0.3">
      <c r="B114" s="2"/>
      <c r="J114" s="2"/>
      <c r="L114" s="3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idden="1" x14ac:dyDescent="0.3">
      <c r="B115" s="2" t="s">
        <v>36</v>
      </c>
      <c r="D115" s="19" t="e">
        <f>D116+D117-D118-D119</f>
        <v>#REF!</v>
      </c>
      <c r="G115" s="19" t="e">
        <f ca="1">G116+G117-G118-G119</f>
        <v>#REF!</v>
      </c>
      <c r="H115" t="e">
        <f ca="1">IF(G115&lt;0,"Deterioration",IF(G115&gt;0,"Improvement",""))</f>
        <v>#REF!</v>
      </c>
      <c r="J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idden="1" x14ac:dyDescent="0.3">
      <c r="B116" s="2" t="s">
        <v>37</v>
      </c>
      <c r="D116" s="19" t="e">
        <f>-#REF!*D113</f>
        <v>#REF!</v>
      </c>
      <c r="G116" s="20" t="e">
        <f ca="1">#REF!*G113</f>
        <v>#REF!</v>
      </c>
      <c r="J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hidden="1" x14ac:dyDescent="0.35">
      <c r="B117" s="8" t="s">
        <v>38</v>
      </c>
      <c r="D117" s="19" t="e">
        <f>#REF!</f>
        <v>#REF!</v>
      </c>
      <c r="G117" s="19" t="e">
        <f>#REF!</f>
        <v>#REF!</v>
      </c>
      <c r="J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idden="1" x14ac:dyDescent="0.3">
      <c r="B118" s="8" t="s">
        <v>39</v>
      </c>
      <c r="D118" s="19" t="e">
        <f>-(#REF!*D113)+(#REF!*D102)</f>
        <v>#REF!</v>
      </c>
      <c r="G118" s="20" t="e">
        <f ca="1">(#REF!*(G113))+(#REF!*G102)</f>
        <v>#REF!</v>
      </c>
      <c r="J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hidden="1" x14ac:dyDescent="0.35">
      <c r="B119" s="8" t="s">
        <v>40</v>
      </c>
      <c r="D119" s="19" t="e">
        <f>#REF!</f>
        <v>#REF!</v>
      </c>
      <c r="G119" s="19" t="e">
        <f>#REF!</f>
        <v>#REF!</v>
      </c>
      <c r="J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33" customFormat="1" hidden="1" x14ac:dyDescent="0.3">
      <c r="A120"/>
      <c r="B120" s="8" t="s">
        <v>41</v>
      </c>
      <c r="C120"/>
      <c r="D120" s="20" t="e">
        <f>D121-D124</f>
        <v>#REF!</v>
      </c>
      <c r="E120"/>
      <c r="F120"/>
      <c r="G120" s="20" t="e">
        <f ca="1">G121-G124</f>
        <v>#REF!</v>
      </c>
      <c r="H120" t="e">
        <f ca="1">IF(G120&lt;0,"Deterioration",IF(G120&gt;0,"Improvement",""))</f>
        <v>#REF!</v>
      </c>
      <c r="I120"/>
      <c r="J120" s="2"/>
      <c r="K120"/>
      <c r="L120" s="1"/>
      <c r="M120"/>
      <c r="N12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idden="1" x14ac:dyDescent="0.3">
      <c r="B121" s="8" t="s">
        <v>42</v>
      </c>
      <c r="D121" s="20" t="e">
        <f>D122+D123</f>
        <v>#REF!</v>
      </c>
      <c r="G121" s="20" t="e">
        <f ca="1">G122+G123</f>
        <v>#REF!</v>
      </c>
      <c r="J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2" hidden="1" x14ac:dyDescent="0.3">
      <c r="B122" s="8" t="s">
        <v>43</v>
      </c>
      <c r="D122" s="20">
        <v>0</v>
      </c>
      <c r="G122" s="20" t="e">
        <f>#REF!</f>
        <v>#REF!</v>
      </c>
      <c r="J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idden="1" x14ac:dyDescent="0.3">
      <c r="B123" s="8" t="s">
        <v>44</v>
      </c>
      <c r="D123" s="20" t="e">
        <f>#REF!*D102</f>
        <v>#REF!</v>
      </c>
      <c r="G123" s="20" t="e">
        <f ca="1">#REF!*G102</f>
        <v>#REF!</v>
      </c>
      <c r="J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idden="1" x14ac:dyDescent="0.3">
      <c r="B124" s="8" t="s">
        <v>45</v>
      </c>
      <c r="D124" s="20" t="e">
        <f>D125+D126</f>
        <v>#REF!</v>
      </c>
      <c r="G124" s="20" t="e">
        <f ca="1">G125+G126</f>
        <v>#REF!</v>
      </c>
      <c r="J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hidden="1" x14ac:dyDescent="0.35">
      <c r="B125" s="8" t="s">
        <v>46</v>
      </c>
      <c r="D125" s="20">
        <v>0</v>
      </c>
      <c r="G125" s="20" t="e">
        <f>#REF!</f>
        <v>#REF!</v>
      </c>
      <c r="J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idden="1" x14ac:dyDescent="0.3">
      <c r="B126" s="8" t="s">
        <v>44</v>
      </c>
      <c r="D126" s="20" t="e">
        <f>#REF!*D102</f>
        <v>#REF!</v>
      </c>
      <c r="G126" s="20" t="e">
        <f ca="1">#REF!*G102</f>
        <v>#REF!</v>
      </c>
      <c r="J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8" hidden="1" x14ac:dyDescent="0.35">
      <c r="B127" s="8" t="s">
        <v>47</v>
      </c>
      <c r="C127" t="s">
        <v>48</v>
      </c>
      <c r="D127" s="19">
        <f>D125-D122</f>
        <v>0</v>
      </c>
      <c r="G127" s="19" t="e">
        <f>G125-G122</f>
        <v>#REF!</v>
      </c>
      <c r="J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idden="1" x14ac:dyDescent="0.3">
      <c r="B128" s="2"/>
      <c r="J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3">
      <c r="B129" s="2" t="s">
        <v>49</v>
      </c>
      <c r="C129" s="2"/>
      <c r="D129" s="2"/>
      <c r="E129" s="2"/>
      <c r="F129" s="2"/>
      <c r="G129" s="2"/>
      <c r="H129" s="2"/>
      <c r="I129" s="2"/>
      <c r="J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5.6" x14ac:dyDescent="0.35">
      <c r="B130" s="34" t="s">
        <v>50</v>
      </c>
      <c r="C130" s="2"/>
      <c r="D130" s="35">
        <v>0.85</v>
      </c>
      <c r="E130" s="2"/>
      <c r="F130" s="2"/>
      <c r="G130" s="2"/>
      <c r="H130" s="2"/>
      <c r="I130" s="2"/>
      <c r="J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5.6" x14ac:dyDescent="0.35">
      <c r="B131" s="34" t="s">
        <v>51</v>
      </c>
      <c r="C131" s="2"/>
      <c r="D131" s="35">
        <v>0.03</v>
      </c>
      <c r="E131" s="2"/>
      <c r="F131" s="2"/>
      <c r="G131" s="2"/>
      <c r="H131" s="2"/>
      <c r="I131" s="2"/>
      <c r="J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6.2" x14ac:dyDescent="0.35">
      <c r="B132" s="34" t="s">
        <v>52</v>
      </c>
      <c r="D132" s="32">
        <v>1.5</v>
      </c>
      <c r="E132" s="2"/>
      <c r="F132" s="2"/>
      <c r="G132" s="2"/>
      <c r="H132" s="2"/>
      <c r="I132" s="2"/>
      <c r="J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6.2" x14ac:dyDescent="0.35">
      <c r="B133" s="34" t="s">
        <v>53</v>
      </c>
      <c r="C133" s="2"/>
      <c r="D133" s="35">
        <v>0.5</v>
      </c>
      <c r="E133" s="2"/>
      <c r="F133" s="2"/>
      <c r="G133" s="2"/>
      <c r="H133" s="2"/>
      <c r="I133" s="2"/>
      <c r="J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5.6" x14ac:dyDescent="0.35">
      <c r="B134" s="34" t="s">
        <v>54</v>
      </c>
      <c r="C134" s="2"/>
      <c r="D134" s="36">
        <v>0.75</v>
      </c>
      <c r="E134" s="2"/>
      <c r="F134" s="2"/>
      <c r="G134" s="2"/>
      <c r="H134" s="2"/>
      <c r="I134" s="2"/>
      <c r="J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5.6" x14ac:dyDescent="0.35">
      <c r="B135" s="34" t="s">
        <v>55</v>
      </c>
      <c r="C135" s="2"/>
      <c r="D135" s="35">
        <v>-0.6</v>
      </c>
      <c r="E135" s="2"/>
      <c r="F135" s="2"/>
      <c r="G135" s="2"/>
      <c r="H135" s="2"/>
      <c r="I135" s="2"/>
      <c r="J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5.6" x14ac:dyDescent="0.35">
      <c r="B136" s="34" t="s">
        <v>56</v>
      </c>
      <c r="C136" s="2"/>
      <c r="D136" s="35">
        <v>0.5</v>
      </c>
      <c r="E136" s="2"/>
      <c r="F136" s="2"/>
      <c r="G136" s="2"/>
      <c r="H136" s="2"/>
      <c r="I136" s="2"/>
      <c r="J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3">
      <c r="B137" s="34"/>
      <c r="C137" s="2"/>
      <c r="D137" s="2"/>
      <c r="E137" s="2"/>
      <c r="F137" s="2"/>
      <c r="G137" s="2"/>
      <c r="H137" s="2"/>
      <c r="I137" s="2"/>
      <c r="J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3"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3"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3"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x14ac:dyDescent="0.3"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x14ac:dyDescent="0.3"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x14ac:dyDescent="0.3">
      <c r="D143" s="32">
        <f>(D130+D131)/(D135)</f>
        <v>-1.4666666666666668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3">
      <c r="I144" s="32">
        <f>D143-D146</f>
        <v>-1.8416666666666668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3"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3">
      <c r="D146">
        <f>D133*D134+D137</f>
        <v>0.375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3"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3"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3"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3"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3"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3"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3"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3"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3">
      <c r="B155" s="2"/>
      <c r="C155" s="2"/>
      <c r="F155" s="2"/>
      <c r="G155" s="2"/>
      <c r="H155" s="2"/>
      <c r="I155" s="2"/>
      <c r="J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3">
      <c r="B156" s="2"/>
      <c r="C156" s="2"/>
      <c r="D156" s="35">
        <f>(D130+D131)/(D135)</f>
        <v>-1.4666666666666668</v>
      </c>
      <c r="E156" s="2"/>
      <c r="F156" s="2"/>
      <c r="G156" s="2"/>
      <c r="I156" s="35"/>
      <c r="J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3">
      <c r="B157" s="2"/>
      <c r="C157" s="2"/>
      <c r="D157" s="2"/>
      <c r="E157" s="2"/>
      <c r="F157" s="2"/>
      <c r="G157" s="2"/>
      <c r="H157" s="2"/>
      <c r="I157" s="2"/>
      <c r="J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3">
      <c r="B158" s="2"/>
      <c r="C158" s="2"/>
      <c r="D158" s="2"/>
      <c r="E158" s="2"/>
      <c r="F158" s="2"/>
      <c r="G158" s="2"/>
      <c r="H158" s="2"/>
      <c r="I158" s="35">
        <f>$D$156+$D$160</f>
        <v>-0.71666666666666679</v>
      </c>
      <c r="J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3">
      <c r="B159" s="2"/>
      <c r="C159" s="2"/>
      <c r="D159" s="2"/>
      <c r="E159" s="2"/>
      <c r="F159" s="2"/>
      <c r="G159" s="2"/>
      <c r="H159" s="2"/>
      <c r="I159" s="2"/>
      <c r="J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3">
      <c r="B160" s="2"/>
      <c r="C160" s="2"/>
      <c r="D160" s="36">
        <f>D134</f>
        <v>0.75</v>
      </c>
      <c r="E160" s="2"/>
      <c r="F160" s="2"/>
      <c r="G160" s="2"/>
      <c r="H160" s="35"/>
      <c r="I160" s="2"/>
      <c r="J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55" x14ac:dyDescent="0.3">
      <c r="B161" s="2"/>
      <c r="C161" s="2"/>
      <c r="D161" s="2"/>
      <c r="E161" s="2"/>
      <c r="F161" s="2"/>
      <c r="G161" s="2"/>
      <c r="H161" s="2"/>
      <c r="I161" s="2"/>
      <c r="J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55" ht="16.2" x14ac:dyDescent="0.3">
      <c r="B162" s="2" t="s">
        <v>57</v>
      </c>
      <c r="C162" s="2"/>
      <c r="D162" s="18">
        <v>2.8000000000000001E-2</v>
      </c>
      <c r="E162" s="2"/>
      <c r="F162" s="2"/>
      <c r="G162" s="2"/>
      <c r="H162" s="2"/>
      <c r="I162" s="2"/>
      <c r="J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55" ht="16.2" x14ac:dyDescent="0.3">
      <c r="B163" s="2" t="s">
        <v>58</v>
      </c>
      <c r="C163" s="2"/>
      <c r="D163" s="27">
        <v>14410.99</v>
      </c>
      <c r="E163" s="2"/>
      <c r="F163" s="2"/>
      <c r="G163" s="2"/>
      <c r="H163" s="2"/>
      <c r="I163" s="2"/>
      <c r="J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55" ht="16.2" x14ac:dyDescent="0.3">
      <c r="B164" s="2" t="s">
        <v>6</v>
      </c>
      <c r="C164" s="2"/>
      <c r="D164" s="37">
        <v>2.4E-2</v>
      </c>
      <c r="E164" s="2"/>
      <c r="F164" s="2"/>
      <c r="G164" s="2"/>
      <c r="H164" s="2"/>
      <c r="I164" s="2"/>
      <c r="J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55" x14ac:dyDescent="0.3"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55" x14ac:dyDescent="0.3"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55" x14ac:dyDescent="0.3"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55" x14ac:dyDescent="0.3"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55" x14ac:dyDescent="0.3"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55" x14ac:dyDescent="0.3"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55" x14ac:dyDescent="0.3"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55" x14ac:dyDescent="0.3"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55" x14ac:dyDescent="0.3"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55" s="33" customFormat="1" x14ac:dyDescent="0.3"/>
    <row r="175" spans="2:55" x14ac:dyDescent="0.3">
      <c r="O175" s="1"/>
      <c r="P175" s="1"/>
      <c r="W175" t="s">
        <v>65</v>
      </c>
      <c r="AA175" t="s">
        <v>66</v>
      </c>
      <c r="AE175" t="s">
        <v>67</v>
      </c>
      <c r="AI175" t="s">
        <v>68</v>
      </c>
      <c r="AM175" t="s">
        <v>68</v>
      </c>
      <c r="AU175" t="s">
        <v>68</v>
      </c>
      <c r="AY175" t="s">
        <v>67</v>
      </c>
      <c r="BC175" t="s">
        <v>68</v>
      </c>
    </row>
    <row r="176" spans="2:55" x14ac:dyDescent="0.3">
      <c r="AI176" t="s">
        <v>69</v>
      </c>
      <c r="AM176" t="s">
        <v>70</v>
      </c>
      <c r="AU176" t="s">
        <v>69</v>
      </c>
      <c r="BC176" t="s">
        <v>82</v>
      </c>
    </row>
    <row r="177" spans="21:57" x14ac:dyDescent="0.3">
      <c r="U177" t="s">
        <v>60</v>
      </c>
      <c r="W177" t="s">
        <v>71</v>
      </c>
      <c r="X177" t="s">
        <v>72</v>
      </c>
      <c r="Y177" t="s">
        <v>73</v>
      </c>
      <c r="AA177" t="s">
        <v>71</v>
      </c>
      <c r="AB177" t="s">
        <v>72</v>
      </c>
      <c r="AC177" t="s">
        <v>73</v>
      </c>
      <c r="AE177" t="s">
        <v>71</v>
      </c>
      <c r="AF177" t="s">
        <v>72</v>
      </c>
      <c r="AG177" t="s">
        <v>73</v>
      </c>
      <c r="AI177" t="s">
        <v>71</v>
      </c>
      <c r="AJ177" t="s">
        <v>72</v>
      </c>
      <c r="AK177" t="s">
        <v>73</v>
      </c>
      <c r="AM177" t="s">
        <v>71</v>
      </c>
      <c r="AN177" t="s">
        <v>72</v>
      </c>
      <c r="AO177" t="s">
        <v>73</v>
      </c>
      <c r="AU177" t="s">
        <v>71</v>
      </c>
      <c r="AV177" t="s">
        <v>72</v>
      </c>
      <c r="AW177" t="s">
        <v>73</v>
      </c>
      <c r="AY177" t="s">
        <v>71</v>
      </c>
      <c r="AZ177" t="s">
        <v>72</v>
      </c>
      <c r="BA177" t="s">
        <v>73</v>
      </c>
      <c r="BC177" t="s">
        <v>71</v>
      </c>
      <c r="BD177" t="s">
        <v>72</v>
      </c>
      <c r="BE177" t="s">
        <v>73</v>
      </c>
    </row>
    <row r="179" spans="21:57" x14ac:dyDescent="0.3">
      <c r="U179" s="19">
        <f t="shared" ref="U179:U190" si="0">+U180+$V$206</f>
        <v>0.11999999999999998</v>
      </c>
      <c r="W179" s="20"/>
      <c r="X179" s="20"/>
      <c r="Y179" s="20"/>
      <c r="AA179" s="20">
        <f t="shared" ref="AA179:AA203" si="1">D$10+$D$160*($U179-D$9)</f>
        <v>0.11399999999999999</v>
      </c>
      <c r="AB179" s="20">
        <f t="shared" ref="AB179:AB203" si="2">G$10+$D$160*($U179-G$9)</f>
        <v>0.11399999999999999</v>
      </c>
      <c r="AC179" s="20">
        <f t="shared" ref="AC179:AC203" si="3">I$10+$D$160*($U179-I$9)</f>
        <v>9.9999999999999978E-2</v>
      </c>
      <c r="AE179" s="20">
        <f t="shared" ref="AE179:AE203" si="4">$D$162+D$10+$D$132*(AA179-D$11)+$D$136*$U179+D$13</f>
        <v>0.247</v>
      </c>
      <c r="AF179" s="20">
        <f t="shared" ref="AF179:AF203" si="5">$D$162+G$10+$D$132*(AB179-G$11)+$D$136*$U179+G$13</f>
        <v>0.247</v>
      </c>
      <c r="AG179" s="20">
        <f t="shared" ref="AG179:AG203" si="6">$D$162+I$10+$D$132*(AC179-I$11)+$D$136*$U179+I$13</f>
        <v>0.21199999999999997</v>
      </c>
      <c r="AI179" s="20">
        <f t="shared" ref="AI179:AK194" si="7">AE179-AA179</f>
        <v>0.13300000000000001</v>
      </c>
      <c r="AJ179" s="20">
        <f t="shared" si="7"/>
        <v>0.13300000000000001</v>
      </c>
      <c r="AK179" s="20">
        <f t="shared" si="7"/>
        <v>0.11199999999999999</v>
      </c>
      <c r="AM179" s="20">
        <f t="shared" ref="AM179:AO190" si="8">IF(AE179&gt;=0,AI179,-AA179)</f>
        <v>0.13300000000000001</v>
      </c>
      <c r="AN179" s="20">
        <f t="shared" si="8"/>
        <v>0.13300000000000001</v>
      </c>
      <c r="AO179" s="20">
        <f t="shared" si="8"/>
        <v>0.11199999999999999</v>
      </c>
      <c r="AQ179" s="19">
        <f t="shared" ref="AQ179:AS194" si="9">AE179-AA179</f>
        <v>0.13300000000000001</v>
      </c>
      <c r="AR179" s="19">
        <f t="shared" si="9"/>
        <v>0.13300000000000001</v>
      </c>
      <c r="AS179" s="19">
        <f t="shared" si="9"/>
        <v>0.11199999999999999</v>
      </c>
      <c r="AU179" s="20">
        <f t="shared" ref="AU179:AU203" si="10">$D$162+$D$132*(D$10-D$11)+((($D$133*$D$134)+$D$137)*$U179)-(($D$133*$D$134)*D$9)+D$13</f>
        <v>7.2999999999999995E-2</v>
      </c>
      <c r="AV179" s="20">
        <f t="shared" ref="AV179:AV203" si="11">$D$162+$D$132*(G$10-G$11)+((($D$133*$D$134)+$D$137)*$U179)-(($D$133*$D$134)*G$9)+G$13</f>
        <v>7.2999999999999995E-2</v>
      </c>
      <c r="AW179" s="20">
        <f t="shared" ref="AW179:AW203" si="12">$D$162+$D$132*(I$10-I$11)+((($D$133*$D$134)+$D$137)*$U179)-(($D$133*$D$134)*I$9)+I$13</f>
        <v>5.1999999999999991E-2</v>
      </c>
      <c r="AY179" s="19">
        <f>AU179+AA179</f>
        <v>0.187</v>
      </c>
      <c r="AZ179" s="19">
        <f t="shared" ref="AZ179:AZ203" si="13">AV179+AB179</f>
        <v>0.187</v>
      </c>
      <c r="BA179" s="19">
        <f t="shared" ref="BA179:BA203" si="14">AW179+AC179</f>
        <v>0.15199999999999997</v>
      </c>
      <c r="BC179" s="20">
        <f>IF(AY179&gt;=0,AU179,-AA179)</f>
        <v>7.2999999999999995E-2</v>
      </c>
      <c r="BD179" s="20">
        <f t="shared" ref="BD179:BE194" si="15">IF(AZ179&gt;=0,AV179,-AB179)</f>
        <v>7.2999999999999995E-2</v>
      </c>
      <c r="BE179" s="20">
        <f t="shared" si="15"/>
        <v>5.1999999999999991E-2</v>
      </c>
    </row>
    <row r="180" spans="21:57" x14ac:dyDescent="0.3">
      <c r="U180" s="19">
        <f t="shared" si="0"/>
        <v>0.10999999999999999</v>
      </c>
      <c r="W180" s="20"/>
      <c r="X180" s="20"/>
      <c r="Y180" s="20"/>
      <c r="AA180" s="20">
        <f t="shared" si="1"/>
        <v>0.10649999999999998</v>
      </c>
      <c r="AB180" s="20">
        <f t="shared" si="2"/>
        <v>0.10649999999999998</v>
      </c>
      <c r="AC180" s="20">
        <f t="shared" si="3"/>
        <v>9.2499999999999985E-2</v>
      </c>
      <c r="AE180" s="20">
        <f t="shared" si="4"/>
        <v>0.23074999999999998</v>
      </c>
      <c r="AF180" s="20">
        <f t="shared" si="5"/>
        <v>0.23074999999999998</v>
      </c>
      <c r="AG180" s="20">
        <f t="shared" si="6"/>
        <v>0.19574999999999995</v>
      </c>
      <c r="AI180" s="20">
        <f t="shared" si="7"/>
        <v>0.12425</v>
      </c>
      <c r="AJ180" s="20">
        <f t="shared" si="7"/>
        <v>0.12425</v>
      </c>
      <c r="AK180" s="20">
        <f t="shared" si="7"/>
        <v>0.10324999999999997</v>
      </c>
      <c r="AM180" s="20">
        <f t="shared" si="8"/>
        <v>0.12425</v>
      </c>
      <c r="AN180" s="20">
        <f t="shared" si="8"/>
        <v>0.12425</v>
      </c>
      <c r="AO180" s="20">
        <f t="shared" si="8"/>
        <v>0.10324999999999997</v>
      </c>
      <c r="AQ180" s="19">
        <f t="shared" si="9"/>
        <v>0.12425</v>
      </c>
      <c r="AR180" s="19">
        <f t="shared" si="9"/>
        <v>0.12425</v>
      </c>
      <c r="AS180" s="19">
        <f t="shared" si="9"/>
        <v>0.10324999999999997</v>
      </c>
      <c r="AU180" s="20">
        <f t="shared" si="10"/>
        <v>6.9249999999999992E-2</v>
      </c>
      <c r="AV180" s="20">
        <f t="shared" si="11"/>
        <v>6.9249999999999992E-2</v>
      </c>
      <c r="AW180" s="20">
        <f t="shared" si="12"/>
        <v>4.8249999999999994E-2</v>
      </c>
      <c r="AY180" s="19">
        <f t="shared" ref="AY180:AY203" si="16">AU180+AA180</f>
        <v>0.17574999999999996</v>
      </c>
      <c r="AZ180" s="19">
        <f t="shared" si="13"/>
        <v>0.17574999999999996</v>
      </c>
      <c r="BA180" s="19">
        <f t="shared" si="14"/>
        <v>0.14074999999999999</v>
      </c>
      <c r="BC180" s="20">
        <f t="shared" ref="BC180:BC203" si="17">IF(AY180&gt;=0,AU180,-AA180)</f>
        <v>6.9249999999999992E-2</v>
      </c>
      <c r="BD180" s="20">
        <f t="shared" si="15"/>
        <v>6.9249999999999992E-2</v>
      </c>
      <c r="BE180" s="20">
        <f t="shared" si="15"/>
        <v>4.8249999999999994E-2</v>
      </c>
    </row>
    <row r="181" spans="21:57" x14ac:dyDescent="0.3">
      <c r="U181" s="19">
        <f t="shared" si="0"/>
        <v>9.9999999999999992E-2</v>
      </c>
      <c r="W181" s="20"/>
      <c r="X181" s="20"/>
      <c r="Y181" s="20"/>
      <c r="AA181" s="20">
        <f t="shared" si="1"/>
        <v>9.9000000000000005E-2</v>
      </c>
      <c r="AB181" s="20">
        <f t="shared" si="2"/>
        <v>9.9000000000000005E-2</v>
      </c>
      <c r="AC181" s="20">
        <f t="shared" si="3"/>
        <v>8.4999999999999992E-2</v>
      </c>
      <c r="AE181" s="20">
        <f t="shared" si="4"/>
        <v>0.21450000000000002</v>
      </c>
      <c r="AF181" s="20">
        <f t="shared" si="5"/>
        <v>0.21450000000000002</v>
      </c>
      <c r="AG181" s="20">
        <f t="shared" si="6"/>
        <v>0.17949999999999997</v>
      </c>
      <c r="AI181" s="20">
        <f t="shared" si="7"/>
        <v>0.11550000000000002</v>
      </c>
      <c r="AJ181" s="20">
        <f t="shared" si="7"/>
        <v>0.11550000000000002</v>
      </c>
      <c r="AK181" s="20">
        <f t="shared" si="7"/>
        <v>9.4499999999999973E-2</v>
      </c>
      <c r="AM181" s="20">
        <f t="shared" si="8"/>
        <v>0.11550000000000002</v>
      </c>
      <c r="AN181" s="20">
        <f t="shared" si="8"/>
        <v>0.11550000000000002</v>
      </c>
      <c r="AO181" s="20">
        <f t="shared" si="8"/>
        <v>9.4499999999999973E-2</v>
      </c>
      <c r="AQ181" s="19">
        <f t="shared" si="9"/>
        <v>0.11550000000000002</v>
      </c>
      <c r="AR181" s="19">
        <f t="shared" si="9"/>
        <v>0.11550000000000002</v>
      </c>
      <c r="AS181" s="19">
        <f t="shared" si="9"/>
        <v>9.4499999999999973E-2</v>
      </c>
      <c r="AU181" s="20">
        <f t="shared" si="10"/>
        <v>6.5500000000000003E-2</v>
      </c>
      <c r="AV181" s="20">
        <f t="shared" si="11"/>
        <v>6.5500000000000003E-2</v>
      </c>
      <c r="AW181" s="20">
        <f t="shared" si="12"/>
        <v>4.4499999999999998E-2</v>
      </c>
      <c r="AY181" s="19">
        <f t="shared" si="16"/>
        <v>0.16450000000000001</v>
      </c>
      <c r="AZ181" s="19">
        <f t="shared" si="13"/>
        <v>0.16450000000000001</v>
      </c>
      <c r="BA181" s="19">
        <f t="shared" si="14"/>
        <v>0.1295</v>
      </c>
      <c r="BC181" s="20">
        <f t="shared" si="17"/>
        <v>6.5500000000000003E-2</v>
      </c>
      <c r="BD181" s="20">
        <f t="shared" si="15"/>
        <v>6.5500000000000003E-2</v>
      </c>
      <c r="BE181" s="20">
        <f t="shared" si="15"/>
        <v>4.4499999999999998E-2</v>
      </c>
    </row>
    <row r="182" spans="21:57" x14ac:dyDescent="0.3">
      <c r="U182" s="19">
        <f t="shared" si="0"/>
        <v>0.09</v>
      </c>
      <c r="W182" s="20"/>
      <c r="X182" s="20"/>
      <c r="Y182" s="20"/>
      <c r="AA182" s="20">
        <f t="shared" si="1"/>
        <v>9.1499999999999998E-2</v>
      </c>
      <c r="AB182" s="20">
        <f t="shared" si="2"/>
        <v>9.1499999999999998E-2</v>
      </c>
      <c r="AC182" s="20">
        <f t="shared" si="3"/>
        <v>7.7499999999999999E-2</v>
      </c>
      <c r="AE182" s="20">
        <f t="shared" si="4"/>
        <v>0.19824999999999998</v>
      </c>
      <c r="AF182" s="20">
        <f t="shared" si="5"/>
        <v>0.19824999999999998</v>
      </c>
      <c r="AG182" s="20">
        <f t="shared" si="6"/>
        <v>0.16325000000000001</v>
      </c>
      <c r="AI182" s="20">
        <f t="shared" si="7"/>
        <v>0.10674999999999998</v>
      </c>
      <c r="AJ182" s="20">
        <f t="shared" si="7"/>
        <v>0.10674999999999998</v>
      </c>
      <c r="AK182" s="20">
        <f t="shared" si="7"/>
        <v>8.5750000000000007E-2</v>
      </c>
      <c r="AM182" s="20">
        <f t="shared" si="8"/>
        <v>0.10674999999999998</v>
      </c>
      <c r="AN182" s="20">
        <f t="shared" si="8"/>
        <v>0.10674999999999998</v>
      </c>
      <c r="AO182" s="20">
        <f t="shared" si="8"/>
        <v>8.5750000000000007E-2</v>
      </c>
      <c r="AQ182" s="19">
        <f t="shared" si="9"/>
        <v>0.10674999999999998</v>
      </c>
      <c r="AR182" s="19">
        <f t="shared" si="9"/>
        <v>0.10674999999999998</v>
      </c>
      <c r="AS182" s="19">
        <f t="shared" si="9"/>
        <v>8.5750000000000007E-2</v>
      </c>
      <c r="AU182" s="20">
        <f t="shared" si="10"/>
        <v>6.1749999999999999E-2</v>
      </c>
      <c r="AV182" s="20">
        <f t="shared" si="11"/>
        <v>6.1749999999999999E-2</v>
      </c>
      <c r="AW182" s="20">
        <f t="shared" si="12"/>
        <v>4.0750000000000001E-2</v>
      </c>
      <c r="AY182" s="19">
        <f t="shared" si="16"/>
        <v>0.15325</v>
      </c>
      <c r="AZ182" s="19">
        <f t="shared" si="13"/>
        <v>0.15325</v>
      </c>
      <c r="BA182" s="19">
        <f t="shared" si="14"/>
        <v>0.11824999999999999</v>
      </c>
      <c r="BC182" s="20">
        <f t="shared" si="17"/>
        <v>6.1749999999999999E-2</v>
      </c>
      <c r="BD182" s="20">
        <f t="shared" si="15"/>
        <v>6.1749999999999999E-2</v>
      </c>
      <c r="BE182" s="20">
        <f t="shared" si="15"/>
        <v>4.0750000000000001E-2</v>
      </c>
    </row>
    <row r="183" spans="21:57" x14ac:dyDescent="0.3">
      <c r="U183" s="19">
        <f t="shared" si="0"/>
        <v>0.08</v>
      </c>
      <c r="W183" s="20">
        <f t="shared" ref="W183:W203" si="18">$D$162+(($D$130+$D$131)/($D$135))*$U183-(1/$D$135)*D$12</f>
        <v>-0.20600000000000002</v>
      </c>
      <c r="X183" s="20">
        <f t="shared" ref="X183:X203" si="19">$D$162+(($D$130+$D$131)/($D$135))*$U183-(1/$D$135)*G$12</f>
        <v>-0.20600000000000002</v>
      </c>
      <c r="Y183" s="20">
        <f t="shared" ref="Y183:Y203" si="20">$D$162+(($D$130+$D$131)/($D$135))*$U183-(1/$D$135)*I$12</f>
        <v>-0.20600000000000002</v>
      </c>
      <c r="AA183" s="20">
        <f t="shared" si="1"/>
        <v>8.3999999999999991E-2</v>
      </c>
      <c r="AB183" s="20">
        <f t="shared" si="2"/>
        <v>8.3999999999999991E-2</v>
      </c>
      <c r="AC183" s="20">
        <f t="shared" si="3"/>
        <v>6.9999999999999993E-2</v>
      </c>
      <c r="AE183" s="20">
        <f t="shared" si="4"/>
        <v>0.182</v>
      </c>
      <c r="AF183" s="20">
        <f t="shared" si="5"/>
        <v>0.182</v>
      </c>
      <c r="AG183" s="20">
        <f t="shared" si="6"/>
        <v>0.14699999999999999</v>
      </c>
      <c r="AI183" s="20">
        <f t="shared" si="7"/>
        <v>9.8000000000000004E-2</v>
      </c>
      <c r="AJ183" s="20">
        <f t="shared" si="7"/>
        <v>9.8000000000000004E-2</v>
      </c>
      <c r="AK183" s="20">
        <f t="shared" si="7"/>
        <v>7.6999999999999999E-2</v>
      </c>
      <c r="AM183" s="20">
        <f t="shared" si="8"/>
        <v>9.8000000000000004E-2</v>
      </c>
      <c r="AN183" s="20">
        <f t="shared" si="8"/>
        <v>9.8000000000000004E-2</v>
      </c>
      <c r="AO183" s="20">
        <f t="shared" si="8"/>
        <v>7.6999999999999999E-2</v>
      </c>
      <c r="AQ183" s="19">
        <f t="shared" si="9"/>
        <v>9.8000000000000004E-2</v>
      </c>
      <c r="AR183" s="19">
        <f t="shared" si="9"/>
        <v>9.8000000000000004E-2</v>
      </c>
      <c r="AS183" s="19">
        <f t="shared" si="9"/>
        <v>7.6999999999999999E-2</v>
      </c>
      <c r="AU183" s="20">
        <f t="shared" si="10"/>
        <v>5.7999999999999996E-2</v>
      </c>
      <c r="AV183" s="20">
        <f t="shared" si="11"/>
        <v>5.7999999999999996E-2</v>
      </c>
      <c r="AW183" s="20">
        <f t="shared" si="12"/>
        <v>3.6999999999999998E-2</v>
      </c>
      <c r="AY183" s="19">
        <f t="shared" si="16"/>
        <v>0.14199999999999999</v>
      </c>
      <c r="AZ183" s="19">
        <f t="shared" si="13"/>
        <v>0.14199999999999999</v>
      </c>
      <c r="BA183" s="19">
        <f t="shared" si="14"/>
        <v>0.10699999999999998</v>
      </c>
      <c r="BC183" s="20">
        <f t="shared" si="17"/>
        <v>5.7999999999999996E-2</v>
      </c>
      <c r="BD183" s="20">
        <f t="shared" si="15"/>
        <v>5.7999999999999996E-2</v>
      </c>
      <c r="BE183" s="20">
        <f t="shared" si="15"/>
        <v>3.6999999999999998E-2</v>
      </c>
    </row>
    <row r="184" spans="21:57" x14ac:dyDescent="0.3">
      <c r="U184" s="19">
        <f t="shared" si="0"/>
        <v>7.0000000000000007E-2</v>
      </c>
      <c r="W184" s="20">
        <f t="shared" si="18"/>
        <v>-0.19133333333333336</v>
      </c>
      <c r="X184" s="20">
        <f t="shared" si="19"/>
        <v>-0.19133333333333336</v>
      </c>
      <c r="Y184" s="20">
        <f t="shared" si="20"/>
        <v>-0.19133333333333336</v>
      </c>
      <c r="AA184" s="20">
        <f t="shared" si="1"/>
        <v>7.6500000000000012E-2</v>
      </c>
      <c r="AB184" s="20">
        <f t="shared" si="2"/>
        <v>7.6500000000000012E-2</v>
      </c>
      <c r="AC184" s="20">
        <f t="shared" si="3"/>
        <v>6.25E-2</v>
      </c>
      <c r="AE184" s="20">
        <f t="shared" si="4"/>
        <v>0.16575000000000004</v>
      </c>
      <c r="AF184" s="20">
        <f t="shared" si="5"/>
        <v>0.16575000000000004</v>
      </c>
      <c r="AG184" s="20">
        <f t="shared" si="6"/>
        <v>0.13075000000000001</v>
      </c>
      <c r="AI184" s="20">
        <f t="shared" si="7"/>
        <v>8.9250000000000024E-2</v>
      </c>
      <c r="AJ184" s="20">
        <f t="shared" si="7"/>
        <v>8.9250000000000024E-2</v>
      </c>
      <c r="AK184" s="20">
        <f t="shared" si="7"/>
        <v>6.8250000000000005E-2</v>
      </c>
      <c r="AM184" s="20">
        <f t="shared" si="8"/>
        <v>8.9250000000000024E-2</v>
      </c>
      <c r="AN184" s="20">
        <f t="shared" si="8"/>
        <v>8.9250000000000024E-2</v>
      </c>
      <c r="AO184" s="20">
        <f t="shared" si="8"/>
        <v>6.8250000000000005E-2</v>
      </c>
      <c r="AQ184" s="19">
        <f t="shared" si="9"/>
        <v>8.9250000000000024E-2</v>
      </c>
      <c r="AR184" s="19">
        <f t="shared" si="9"/>
        <v>8.9250000000000024E-2</v>
      </c>
      <c r="AS184" s="19">
        <f t="shared" si="9"/>
        <v>6.8250000000000005E-2</v>
      </c>
      <c r="AU184" s="20">
        <f t="shared" si="10"/>
        <v>5.4250000000000007E-2</v>
      </c>
      <c r="AV184" s="20">
        <f t="shared" si="11"/>
        <v>5.4250000000000007E-2</v>
      </c>
      <c r="AW184" s="20">
        <f t="shared" si="12"/>
        <v>3.3250000000000002E-2</v>
      </c>
      <c r="AY184" s="19">
        <f t="shared" si="16"/>
        <v>0.13075000000000003</v>
      </c>
      <c r="AZ184" s="19">
        <f t="shared" si="13"/>
        <v>0.13075000000000003</v>
      </c>
      <c r="BA184" s="19">
        <f t="shared" si="14"/>
        <v>9.5750000000000002E-2</v>
      </c>
      <c r="BC184" s="20">
        <f t="shared" si="17"/>
        <v>5.4250000000000007E-2</v>
      </c>
      <c r="BD184" s="20">
        <f t="shared" si="15"/>
        <v>5.4250000000000007E-2</v>
      </c>
      <c r="BE184" s="20">
        <f t="shared" si="15"/>
        <v>3.3250000000000002E-2</v>
      </c>
    </row>
    <row r="185" spans="21:57" x14ac:dyDescent="0.3">
      <c r="U185" s="19">
        <f t="shared" si="0"/>
        <v>6.0000000000000005E-2</v>
      </c>
      <c r="W185" s="20">
        <f t="shared" si="18"/>
        <v>-0.17666666666666669</v>
      </c>
      <c r="X185" s="20">
        <f t="shared" si="19"/>
        <v>-0.17666666666666669</v>
      </c>
      <c r="Y185" s="20">
        <f t="shared" si="20"/>
        <v>-0.17666666666666669</v>
      </c>
      <c r="AA185" s="20">
        <f t="shared" si="1"/>
        <v>6.9000000000000006E-2</v>
      </c>
      <c r="AB185" s="20">
        <f t="shared" si="2"/>
        <v>6.9000000000000006E-2</v>
      </c>
      <c r="AC185" s="20">
        <f t="shared" si="3"/>
        <v>5.5000000000000007E-2</v>
      </c>
      <c r="AE185" s="20">
        <f t="shared" si="4"/>
        <v>0.14950000000000002</v>
      </c>
      <c r="AF185" s="20">
        <f t="shared" si="5"/>
        <v>0.14950000000000002</v>
      </c>
      <c r="AG185" s="20">
        <f t="shared" si="6"/>
        <v>0.11450000000000002</v>
      </c>
      <c r="AI185" s="20">
        <f t="shared" si="7"/>
        <v>8.0500000000000016E-2</v>
      </c>
      <c r="AJ185" s="20">
        <f t="shared" si="7"/>
        <v>8.0500000000000016E-2</v>
      </c>
      <c r="AK185" s="20">
        <f t="shared" si="7"/>
        <v>5.9500000000000011E-2</v>
      </c>
      <c r="AM185" s="20">
        <f t="shared" si="8"/>
        <v>8.0500000000000016E-2</v>
      </c>
      <c r="AN185" s="20">
        <f t="shared" si="8"/>
        <v>8.0500000000000016E-2</v>
      </c>
      <c r="AO185" s="20">
        <f t="shared" si="8"/>
        <v>5.9500000000000011E-2</v>
      </c>
      <c r="AQ185" s="19">
        <f t="shared" si="9"/>
        <v>8.0500000000000016E-2</v>
      </c>
      <c r="AR185" s="19">
        <f t="shared" si="9"/>
        <v>8.0500000000000016E-2</v>
      </c>
      <c r="AS185" s="19">
        <f t="shared" si="9"/>
        <v>5.9500000000000011E-2</v>
      </c>
      <c r="AU185" s="20">
        <f t="shared" si="10"/>
        <v>5.0500000000000003E-2</v>
      </c>
      <c r="AV185" s="20">
        <f t="shared" si="11"/>
        <v>5.0500000000000003E-2</v>
      </c>
      <c r="AW185" s="20">
        <f t="shared" si="12"/>
        <v>2.9500000000000002E-2</v>
      </c>
      <c r="AY185" s="19">
        <f t="shared" si="16"/>
        <v>0.11950000000000001</v>
      </c>
      <c r="AZ185" s="19">
        <f t="shared" si="13"/>
        <v>0.11950000000000001</v>
      </c>
      <c r="BA185" s="19">
        <f t="shared" si="14"/>
        <v>8.4500000000000006E-2</v>
      </c>
      <c r="BC185" s="20">
        <f t="shared" si="17"/>
        <v>5.0500000000000003E-2</v>
      </c>
      <c r="BD185" s="20">
        <f t="shared" si="15"/>
        <v>5.0500000000000003E-2</v>
      </c>
      <c r="BE185" s="20">
        <f t="shared" si="15"/>
        <v>2.9500000000000002E-2</v>
      </c>
    </row>
    <row r="186" spans="21:57" x14ac:dyDescent="0.3">
      <c r="U186" s="19">
        <f t="shared" si="0"/>
        <v>0.05</v>
      </c>
      <c r="W186" s="20">
        <f t="shared" si="18"/>
        <v>-0.16200000000000003</v>
      </c>
      <c r="X186" s="20">
        <f t="shared" si="19"/>
        <v>-0.16200000000000003</v>
      </c>
      <c r="Y186" s="20">
        <f t="shared" si="20"/>
        <v>-0.16200000000000003</v>
      </c>
      <c r="AA186" s="20">
        <f t="shared" si="1"/>
        <v>6.1500000000000006E-2</v>
      </c>
      <c r="AB186" s="20">
        <f t="shared" si="2"/>
        <v>6.1500000000000006E-2</v>
      </c>
      <c r="AC186" s="20">
        <f t="shared" si="3"/>
        <v>4.7500000000000007E-2</v>
      </c>
      <c r="AE186" s="20">
        <f t="shared" si="4"/>
        <v>0.13325000000000001</v>
      </c>
      <c r="AF186" s="20">
        <f t="shared" si="5"/>
        <v>0.13325000000000001</v>
      </c>
      <c r="AG186" s="20">
        <f t="shared" si="6"/>
        <v>9.8250000000000004E-2</v>
      </c>
      <c r="AI186" s="20">
        <f t="shared" si="7"/>
        <v>7.1750000000000008E-2</v>
      </c>
      <c r="AJ186" s="20">
        <f t="shared" si="7"/>
        <v>7.1750000000000008E-2</v>
      </c>
      <c r="AK186" s="20">
        <f t="shared" si="7"/>
        <v>5.0749999999999997E-2</v>
      </c>
      <c r="AM186" s="20">
        <f t="shared" si="8"/>
        <v>7.1750000000000008E-2</v>
      </c>
      <c r="AN186" s="20">
        <f t="shared" si="8"/>
        <v>7.1750000000000008E-2</v>
      </c>
      <c r="AO186" s="20">
        <f t="shared" si="8"/>
        <v>5.0749999999999997E-2</v>
      </c>
      <c r="AQ186" s="19">
        <f t="shared" si="9"/>
        <v>7.1750000000000008E-2</v>
      </c>
      <c r="AR186" s="19">
        <f t="shared" si="9"/>
        <v>7.1750000000000008E-2</v>
      </c>
      <c r="AS186" s="19">
        <f t="shared" si="9"/>
        <v>5.0749999999999997E-2</v>
      </c>
      <c r="AU186" s="20">
        <f t="shared" si="10"/>
        <v>4.675E-2</v>
      </c>
      <c r="AV186" s="20">
        <f t="shared" si="11"/>
        <v>4.675E-2</v>
      </c>
      <c r="AW186" s="20">
        <f t="shared" si="12"/>
        <v>2.5750000000000002E-2</v>
      </c>
      <c r="AY186" s="19">
        <f t="shared" si="16"/>
        <v>0.10825000000000001</v>
      </c>
      <c r="AZ186" s="19">
        <f t="shared" si="13"/>
        <v>0.10825000000000001</v>
      </c>
      <c r="BA186" s="19">
        <f t="shared" si="14"/>
        <v>7.325000000000001E-2</v>
      </c>
      <c r="BC186" s="20">
        <f t="shared" si="17"/>
        <v>4.675E-2</v>
      </c>
      <c r="BD186" s="20">
        <f t="shared" si="15"/>
        <v>4.675E-2</v>
      </c>
      <c r="BE186" s="20">
        <f t="shared" si="15"/>
        <v>2.5750000000000002E-2</v>
      </c>
    </row>
    <row r="187" spans="21:57" x14ac:dyDescent="0.3">
      <c r="U187" s="19">
        <f t="shared" si="0"/>
        <v>0.04</v>
      </c>
      <c r="W187" s="20">
        <f t="shared" si="18"/>
        <v>-0.14733333333333334</v>
      </c>
      <c r="X187" s="20">
        <f t="shared" si="19"/>
        <v>-0.14733333333333334</v>
      </c>
      <c r="Y187" s="20">
        <f t="shared" si="20"/>
        <v>-0.14733333333333334</v>
      </c>
      <c r="AA187" s="20">
        <f t="shared" si="1"/>
        <v>5.3999999999999999E-2</v>
      </c>
      <c r="AB187" s="20">
        <f t="shared" si="2"/>
        <v>5.3999999999999999E-2</v>
      </c>
      <c r="AC187" s="20">
        <f t="shared" si="3"/>
        <v>0.04</v>
      </c>
      <c r="AE187" s="20">
        <f t="shared" si="4"/>
        <v>0.11700000000000001</v>
      </c>
      <c r="AF187" s="20">
        <f t="shared" si="5"/>
        <v>0.11700000000000001</v>
      </c>
      <c r="AG187" s="20">
        <f t="shared" si="6"/>
        <v>8.2000000000000003E-2</v>
      </c>
      <c r="AI187" s="20">
        <f t="shared" si="7"/>
        <v>6.3E-2</v>
      </c>
      <c r="AJ187" s="20">
        <f t="shared" si="7"/>
        <v>6.3E-2</v>
      </c>
      <c r="AK187" s="20">
        <f t="shared" si="7"/>
        <v>4.2000000000000003E-2</v>
      </c>
      <c r="AM187" s="20">
        <f t="shared" si="8"/>
        <v>6.3E-2</v>
      </c>
      <c r="AN187" s="20">
        <f t="shared" si="8"/>
        <v>6.3E-2</v>
      </c>
      <c r="AO187" s="20">
        <f t="shared" si="8"/>
        <v>4.2000000000000003E-2</v>
      </c>
      <c r="AQ187" s="19">
        <f t="shared" si="9"/>
        <v>6.3E-2</v>
      </c>
      <c r="AR187" s="19">
        <f t="shared" si="9"/>
        <v>6.3E-2</v>
      </c>
      <c r="AS187" s="19">
        <f t="shared" si="9"/>
        <v>4.2000000000000003E-2</v>
      </c>
      <c r="AU187" s="20">
        <f t="shared" si="10"/>
        <v>4.2999999999999997E-2</v>
      </c>
      <c r="AV187" s="20">
        <f t="shared" si="11"/>
        <v>4.2999999999999997E-2</v>
      </c>
      <c r="AW187" s="20">
        <f t="shared" si="12"/>
        <v>2.1999999999999999E-2</v>
      </c>
      <c r="AY187" s="19">
        <f t="shared" si="16"/>
        <v>9.7000000000000003E-2</v>
      </c>
      <c r="AZ187" s="19">
        <f t="shared" si="13"/>
        <v>9.7000000000000003E-2</v>
      </c>
      <c r="BA187" s="19">
        <f t="shared" si="14"/>
        <v>6.2E-2</v>
      </c>
      <c r="BC187" s="20">
        <f t="shared" si="17"/>
        <v>4.2999999999999997E-2</v>
      </c>
      <c r="BD187" s="20">
        <f t="shared" si="15"/>
        <v>4.2999999999999997E-2</v>
      </c>
      <c r="BE187" s="20">
        <f t="shared" si="15"/>
        <v>2.1999999999999999E-2</v>
      </c>
    </row>
    <row r="188" spans="21:57" x14ac:dyDescent="0.3">
      <c r="U188" s="19">
        <f t="shared" si="0"/>
        <v>0.03</v>
      </c>
      <c r="W188" s="20">
        <f t="shared" si="18"/>
        <v>-0.13266666666666668</v>
      </c>
      <c r="X188" s="20">
        <f t="shared" si="19"/>
        <v>-0.13266666666666668</v>
      </c>
      <c r="Y188" s="20">
        <f t="shared" si="20"/>
        <v>-0.13266666666666668</v>
      </c>
      <c r="AA188" s="20">
        <f t="shared" si="1"/>
        <v>4.65E-2</v>
      </c>
      <c r="AB188" s="20">
        <f t="shared" si="2"/>
        <v>4.65E-2</v>
      </c>
      <c r="AC188" s="20">
        <f t="shared" si="3"/>
        <v>3.2500000000000001E-2</v>
      </c>
      <c r="AE188" s="20">
        <f t="shared" si="4"/>
        <v>0.10075000000000001</v>
      </c>
      <c r="AF188" s="20">
        <f t="shared" si="5"/>
        <v>0.10075000000000001</v>
      </c>
      <c r="AG188" s="20">
        <f t="shared" si="6"/>
        <v>6.5750000000000003E-2</v>
      </c>
      <c r="AI188" s="20">
        <f t="shared" si="7"/>
        <v>5.4250000000000007E-2</v>
      </c>
      <c r="AJ188" s="20">
        <f t="shared" si="7"/>
        <v>5.4250000000000007E-2</v>
      </c>
      <c r="AK188" s="20">
        <f t="shared" si="7"/>
        <v>3.3250000000000002E-2</v>
      </c>
      <c r="AM188" s="20">
        <f t="shared" si="8"/>
        <v>5.4250000000000007E-2</v>
      </c>
      <c r="AN188" s="20">
        <f t="shared" si="8"/>
        <v>5.4250000000000007E-2</v>
      </c>
      <c r="AO188" s="20">
        <f t="shared" si="8"/>
        <v>3.3250000000000002E-2</v>
      </c>
      <c r="AQ188" s="19">
        <f t="shared" si="9"/>
        <v>5.4250000000000007E-2</v>
      </c>
      <c r="AR188" s="19">
        <f t="shared" si="9"/>
        <v>5.4250000000000007E-2</v>
      </c>
      <c r="AS188" s="19">
        <f t="shared" si="9"/>
        <v>3.3250000000000002E-2</v>
      </c>
      <c r="AU188" s="20">
        <f t="shared" si="10"/>
        <v>3.925E-2</v>
      </c>
      <c r="AV188" s="20">
        <f t="shared" si="11"/>
        <v>3.925E-2</v>
      </c>
      <c r="AW188" s="20">
        <f t="shared" si="12"/>
        <v>1.8249999999999999E-2</v>
      </c>
      <c r="AY188" s="19">
        <f t="shared" si="16"/>
        <v>8.5749999999999993E-2</v>
      </c>
      <c r="AZ188" s="19">
        <f t="shared" si="13"/>
        <v>8.5749999999999993E-2</v>
      </c>
      <c r="BA188" s="19">
        <f t="shared" si="14"/>
        <v>5.0750000000000003E-2</v>
      </c>
      <c r="BC188" s="20">
        <f t="shared" si="17"/>
        <v>3.925E-2</v>
      </c>
      <c r="BD188" s="20">
        <f t="shared" si="15"/>
        <v>3.925E-2</v>
      </c>
      <c r="BE188" s="20">
        <f t="shared" si="15"/>
        <v>1.8249999999999999E-2</v>
      </c>
    </row>
    <row r="189" spans="21:57" x14ac:dyDescent="0.3">
      <c r="U189" s="19">
        <f t="shared" si="0"/>
        <v>0.02</v>
      </c>
      <c r="W189" s="20">
        <f t="shared" si="18"/>
        <v>-0.11800000000000002</v>
      </c>
      <c r="X189" s="20">
        <f t="shared" si="19"/>
        <v>-0.11800000000000002</v>
      </c>
      <c r="Y189" s="20">
        <f t="shared" si="20"/>
        <v>-0.11800000000000002</v>
      </c>
      <c r="AA189" s="20">
        <f t="shared" si="1"/>
        <v>3.9E-2</v>
      </c>
      <c r="AB189" s="20">
        <f t="shared" si="2"/>
        <v>3.9E-2</v>
      </c>
      <c r="AC189" s="20">
        <f t="shared" si="3"/>
        <v>2.5000000000000001E-2</v>
      </c>
      <c r="AE189" s="20">
        <f t="shared" si="4"/>
        <v>8.4500000000000006E-2</v>
      </c>
      <c r="AF189" s="20">
        <f t="shared" si="5"/>
        <v>8.4500000000000006E-2</v>
      </c>
      <c r="AG189" s="20">
        <f t="shared" si="6"/>
        <v>4.9500000000000002E-2</v>
      </c>
      <c r="AI189" s="20">
        <f t="shared" si="7"/>
        <v>4.5500000000000006E-2</v>
      </c>
      <c r="AJ189" s="20">
        <f t="shared" si="7"/>
        <v>4.5500000000000006E-2</v>
      </c>
      <c r="AK189" s="20">
        <f t="shared" si="7"/>
        <v>2.4500000000000001E-2</v>
      </c>
      <c r="AM189" s="20">
        <f t="shared" si="8"/>
        <v>4.5500000000000006E-2</v>
      </c>
      <c r="AN189" s="20">
        <f t="shared" si="8"/>
        <v>4.5500000000000006E-2</v>
      </c>
      <c r="AO189" s="20">
        <f t="shared" si="8"/>
        <v>2.4500000000000001E-2</v>
      </c>
      <c r="AQ189" s="19">
        <f t="shared" si="9"/>
        <v>4.5500000000000006E-2</v>
      </c>
      <c r="AR189" s="19">
        <f t="shared" si="9"/>
        <v>4.5500000000000006E-2</v>
      </c>
      <c r="AS189" s="19">
        <f t="shared" si="9"/>
        <v>2.4500000000000001E-2</v>
      </c>
      <c r="AU189" s="20">
        <f t="shared" si="10"/>
        <v>3.5500000000000004E-2</v>
      </c>
      <c r="AV189" s="20">
        <f t="shared" si="11"/>
        <v>3.5500000000000004E-2</v>
      </c>
      <c r="AW189" s="20">
        <f t="shared" si="12"/>
        <v>1.4499999999999999E-2</v>
      </c>
      <c r="AY189" s="19">
        <f t="shared" si="16"/>
        <v>7.4500000000000011E-2</v>
      </c>
      <c r="AZ189" s="19">
        <f t="shared" si="13"/>
        <v>7.4500000000000011E-2</v>
      </c>
      <c r="BA189" s="19">
        <f t="shared" si="14"/>
        <v>3.95E-2</v>
      </c>
      <c r="BC189" s="20">
        <f t="shared" si="17"/>
        <v>3.5500000000000004E-2</v>
      </c>
      <c r="BD189" s="20">
        <f t="shared" si="15"/>
        <v>3.5500000000000004E-2</v>
      </c>
      <c r="BE189" s="20">
        <f t="shared" si="15"/>
        <v>1.4499999999999999E-2</v>
      </c>
    </row>
    <row r="190" spans="21:57" x14ac:dyDescent="0.3">
      <c r="U190" s="19">
        <f t="shared" si="0"/>
        <v>0.01</v>
      </c>
      <c r="W190" s="20">
        <f t="shared" si="18"/>
        <v>-0.10333333333333335</v>
      </c>
      <c r="X190" s="20">
        <f t="shared" si="19"/>
        <v>-0.10333333333333335</v>
      </c>
      <c r="Y190" s="20">
        <f t="shared" si="20"/>
        <v>-0.10333333333333335</v>
      </c>
      <c r="AA190" s="20">
        <f t="shared" si="1"/>
        <v>3.15E-2</v>
      </c>
      <c r="AB190" s="20">
        <f t="shared" si="2"/>
        <v>3.15E-2</v>
      </c>
      <c r="AC190" s="20">
        <f t="shared" si="3"/>
        <v>1.7500000000000002E-2</v>
      </c>
      <c r="AE190" s="20">
        <f t="shared" si="4"/>
        <v>6.8250000000000005E-2</v>
      </c>
      <c r="AF190" s="20">
        <f t="shared" si="5"/>
        <v>6.8250000000000005E-2</v>
      </c>
      <c r="AG190" s="20">
        <f t="shared" si="6"/>
        <v>3.3250000000000002E-2</v>
      </c>
      <c r="AI190" s="20">
        <f t="shared" si="7"/>
        <v>3.6750000000000005E-2</v>
      </c>
      <c r="AJ190" s="20">
        <f t="shared" si="7"/>
        <v>3.6750000000000005E-2</v>
      </c>
      <c r="AK190" s="20">
        <f t="shared" si="7"/>
        <v>1.575E-2</v>
      </c>
      <c r="AM190" s="20">
        <f t="shared" si="8"/>
        <v>3.6750000000000005E-2</v>
      </c>
      <c r="AN190" s="20">
        <f t="shared" si="8"/>
        <v>3.6750000000000005E-2</v>
      </c>
      <c r="AO190" s="20">
        <f t="shared" si="8"/>
        <v>1.575E-2</v>
      </c>
      <c r="AQ190" s="19">
        <f t="shared" si="9"/>
        <v>3.6750000000000005E-2</v>
      </c>
      <c r="AR190" s="19">
        <f t="shared" si="9"/>
        <v>3.6750000000000005E-2</v>
      </c>
      <c r="AS190" s="19">
        <f t="shared" si="9"/>
        <v>1.575E-2</v>
      </c>
      <c r="AU190" s="20">
        <f t="shared" si="10"/>
        <v>3.175E-2</v>
      </c>
      <c r="AV190" s="20">
        <f t="shared" si="11"/>
        <v>3.175E-2</v>
      </c>
      <c r="AW190" s="20">
        <f t="shared" si="12"/>
        <v>1.0749999999999999E-2</v>
      </c>
      <c r="AY190" s="19">
        <f t="shared" si="16"/>
        <v>6.3250000000000001E-2</v>
      </c>
      <c r="AZ190" s="19">
        <f t="shared" si="13"/>
        <v>6.3250000000000001E-2</v>
      </c>
      <c r="BA190" s="19">
        <f t="shared" si="14"/>
        <v>2.8250000000000001E-2</v>
      </c>
      <c r="BC190" s="20">
        <f t="shared" si="17"/>
        <v>3.175E-2</v>
      </c>
      <c r="BD190" s="20">
        <f t="shared" si="15"/>
        <v>3.175E-2</v>
      </c>
      <c r="BE190" s="20">
        <f t="shared" si="15"/>
        <v>1.0749999999999999E-2</v>
      </c>
    </row>
    <row r="191" spans="21:57" x14ac:dyDescent="0.3">
      <c r="U191" s="41">
        <v>0</v>
      </c>
      <c r="W191" s="41">
        <f t="shared" si="18"/>
        <v>-8.8666666666666685E-2</v>
      </c>
      <c r="X191" s="42">
        <f t="shared" si="19"/>
        <v>-8.8666666666666685E-2</v>
      </c>
      <c r="Y191" s="42">
        <f t="shared" si="20"/>
        <v>-8.8666666666666685E-2</v>
      </c>
      <c r="AA191" s="41">
        <f t="shared" si="1"/>
        <v>2.4E-2</v>
      </c>
      <c r="AB191" s="41">
        <f t="shared" si="2"/>
        <v>2.4E-2</v>
      </c>
      <c r="AC191" s="41">
        <f t="shared" si="3"/>
        <v>0.01</v>
      </c>
      <c r="AE191" s="41">
        <f t="shared" si="4"/>
        <v>5.2000000000000005E-2</v>
      </c>
      <c r="AF191" s="41">
        <f t="shared" si="5"/>
        <v>5.2000000000000005E-2</v>
      </c>
      <c r="AG191" s="41">
        <f t="shared" si="6"/>
        <v>1.6999999999999998E-2</v>
      </c>
      <c r="AI191" s="43">
        <f>AE191-AA191</f>
        <v>2.8000000000000004E-2</v>
      </c>
      <c r="AJ191" s="43">
        <f t="shared" si="7"/>
        <v>2.8000000000000004E-2</v>
      </c>
      <c r="AK191" s="43">
        <f t="shared" si="7"/>
        <v>6.9999999999999975E-3</v>
      </c>
      <c r="AM191" s="43">
        <f>IF(AE191&gt;=0,AI191,-AA191)</f>
        <v>2.8000000000000004E-2</v>
      </c>
      <c r="AN191" s="43">
        <f>IF(AF191&gt;=0,AJ191,-AB191)</f>
        <v>2.8000000000000004E-2</v>
      </c>
      <c r="AO191" s="43">
        <f>IF(AG191&gt;=0,AK191,-AC191)</f>
        <v>6.9999999999999975E-3</v>
      </c>
      <c r="AQ191" s="19">
        <f>AE191-AA191</f>
        <v>2.8000000000000004E-2</v>
      </c>
      <c r="AR191" s="19">
        <f t="shared" si="9"/>
        <v>2.8000000000000004E-2</v>
      </c>
      <c r="AS191" s="19">
        <f t="shared" si="9"/>
        <v>6.9999999999999975E-3</v>
      </c>
      <c r="AU191" s="43">
        <f t="shared" si="10"/>
        <v>2.8000000000000001E-2</v>
      </c>
      <c r="AV191" s="43">
        <f t="shared" si="11"/>
        <v>2.8000000000000001E-2</v>
      </c>
      <c r="AW191" s="43">
        <f t="shared" si="12"/>
        <v>6.9999999999999993E-3</v>
      </c>
      <c r="AY191" s="19">
        <f t="shared" si="16"/>
        <v>5.2000000000000005E-2</v>
      </c>
      <c r="AZ191" s="19">
        <f t="shared" si="13"/>
        <v>5.2000000000000005E-2</v>
      </c>
      <c r="BA191" s="19">
        <f t="shared" si="14"/>
        <v>1.7000000000000001E-2</v>
      </c>
      <c r="BC191" s="43">
        <f t="shared" si="17"/>
        <v>2.8000000000000001E-2</v>
      </c>
      <c r="BD191" s="43">
        <f t="shared" si="15"/>
        <v>2.8000000000000001E-2</v>
      </c>
      <c r="BE191" s="43">
        <f t="shared" si="15"/>
        <v>6.9999999999999993E-3</v>
      </c>
    </row>
    <row r="192" spans="21:57" x14ac:dyDescent="0.3">
      <c r="U192" s="19">
        <f t="shared" ref="U192:U203" si="21">U191-$V$206</f>
        <v>-0.01</v>
      </c>
      <c r="W192" s="20">
        <f t="shared" si="18"/>
        <v>-7.400000000000001E-2</v>
      </c>
      <c r="X192" s="20">
        <f t="shared" si="19"/>
        <v>-7.400000000000001E-2</v>
      </c>
      <c r="Y192" s="20">
        <f t="shared" si="20"/>
        <v>-7.400000000000001E-2</v>
      </c>
      <c r="AA192" s="20">
        <f t="shared" si="1"/>
        <v>1.6500000000000001E-2</v>
      </c>
      <c r="AB192" s="20">
        <f t="shared" si="2"/>
        <v>1.6500000000000001E-2</v>
      </c>
      <c r="AC192" s="20">
        <f t="shared" si="3"/>
        <v>2.5000000000000005E-3</v>
      </c>
      <c r="AE192" s="20">
        <f t="shared" si="4"/>
        <v>3.5750000000000011E-2</v>
      </c>
      <c r="AF192" s="20">
        <f t="shared" si="5"/>
        <v>3.5750000000000011E-2</v>
      </c>
      <c r="AG192" s="20">
        <f t="shared" si="6"/>
        <v>7.4999999999999806E-4</v>
      </c>
      <c r="AI192" s="20">
        <f t="shared" ref="AI192:AK203" si="22">AE192-AA192</f>
        <v>1.925000000000001E-2</v>
      </c>
      <c r="AJ192" s="20">
        <f t="shared" si="7"/>
        <v>1.925000000000001E-2</v>
      </c>
      <c r="AK192" s="20">
        <f t="shared" si="7"/>
        <v>-1.7500000000000024E-3</v>
      </c>
      <c r="AM192" s="20">
        <f t="shared" ref="AM192:AO203" si="23">IF(AE192&gt;=0,AI192,-AA192)</f>
        <v>1.925000000000001E-2</v>
      </c>
      <c r="AN192" s="20">
        <f t="shared" si="23"/>
        <v>1.925000000000001E-2</v>
      </c>
      <c r="AO192" s="20">
        <f t="shared" si="23"/>
        <v>-1.7500000000000024E-3</v>
      </c>
      <c r="AQ192" s="19">
        <f t="shared" ref="AQ192:AS203" si="24">AE192-AA192</f>
        <v>1.925000000000001E-2</v>
      </c>
      <c r="AR192" s="19">
        <f t="shared" si="9"/>
        <v>1.925000000000001E-2</v>
      </c>
      <c r="AS192" s="19">
        <f t="shared" si="9"/>
        <v>-1.7500000000000024E-3</v>
      </c>
      <c r="AU192" s="20">
        <f t="shared" si="10"/>
        <v>2.4250000000000001E-2</v>
      </c>
      <c r="AV192" s="20">
        <f t="shared" si="11"/>
        <v>2.4250000000000001E-2</v>
      </c>
      <c r="AW192" s="20">
        <f t="shared" si="12"/>
        <v>3.2499999999999994E-3</v>
      </c>
      <c r="AY192" s="19">
        <f t="shared" si="16"/>
        <v>4.0750000000000001E-2</v>
      </c>
      <c r="AZ192" s="19">
        <f t="shared" si="13"/>
        <v>4.0750000000000001E-2</v>
      </c>
      <c r="BA192" s="19">
        <f t="shared" si="14"/>
        <v>5.7499999999999999E-3</v>
      </c>
      <c r="BC192" s="20">
        <f t="shared" si="17"/>
        <v>2.4250000000000001E-2</v>
      </c>
      <c r="BD192" s="20">
        <f t="shared" si="15"/>
        <v>2.4250000000000001E-2</v>
      </c>
      <c r="BE192" s="20">
        <f t="shared" si="15"/>
        <v>3.2499999999999994E-3</v>
      </c>
    </row>
    <row r="193" spans="21:57" x14ac:dyDescent="0.3">
      <c r="U193" s="19">
        <f t="shared" si="21"/>
        <v>-0.02</v>
      </c>
      <c r="W193" s="20">
        <f t="shared" si="18"/>
        <v>-5.9333333333333349E-2</v>
      </c>
      <c r="X193" s="20">
        <f t="shared" si="19"/>
        <v>-5.9333333333333349E-2</v>
      </c>
      <c r="Y193" s="20">
        <f t="shared" si="20"/>
        <v>-5.9333333333333349E-2</v>
      </c>
      <c r="AA193" s="20">
        <f t="shared" si="1"/>
        <v>9.0000000000000011E-3</v>
      </c>
      <c r="AB193" s="20">
        <f t="shared" si="2"/>
        <v>9.0000000000000011E-3</v>
      </c>
      <c r="AC193" s="20">
        <f t="shared" si="3"/>
        <v>-4.9999999999999992E-3</v>
      </c>
      <c r="AE193" s="20">
        <f t="shared" si="4"/>
        <v>1.9500000000000003E-2</v>
      </c>
      <c r="AF193" s="20">
        <f t="shared" si="5"/>
        <v>1.9500000000000003E-2</v>
      </c>
      <c r="AG193" s="20">
        <f t="shared" si="6"/>
        <v>-1.5499999999999998E-2</v>
      </c>
      <c r="AI193" s="20">
        <f t="shared" si="22"/>
        <v>1.0500000000000002E-2</v>
      </c>
      <c r="AJ193" s="20">
        <f t="shared" si="7"/>
        <v>1.0500000000000002E-2</v>
      </c>
      <c r="AK193" s="20">
        <f t="shared" si="7"/>
        <v>-1.0499999999999999E-2</v>
      </c>
      <c r="AM193" s="20">
        <f t="shared" si="23"/>
        <v>1.0500000000000002E-2</v>
      </c>
      <c r="AN193" s="20">
        <f t="shared" si="23"/>
        <v>1.0500000000000002E-2</v>
      </c>
      <c r="AO193" s="20">
        <f t="shared" si="23"/>
        <v>4.9999999999999992E-3</v>
      </c>
      <c r="AQ193" s="19">
        <f t="shared" si="24"/>
        <v>1.0500000000000002E-2</v>
      </c>
      <c r="AR193" s="19">
        <f t="shared" si="9"/>
        <v>1.0500000000000002E-2</v>
      </c>
      <c r="AS193" s="19">
        <f t="shared" si="9"/>
        <v>-1.0499999999999999E-2</v>
      </c>
      <c r="AU193" s="20">
        <f t="shared" si="10"/>
        <v>2.0500000000000001E-2</v>
      </c>
      <c r="AV193" s="20">
        <f t="shared" si="11"/>
        <v>2.0500000000000001E-2</v>
      </c>
      <c r="AW193" s="20">
        <f t="shared" si="12"/>
        <v>-5.0000000000000044E-4</v>
      </c>
      <c r="AY193" s="19">
        <f t="shared" si="16"/>
        <v>2.9500000000000002E-2</v>
      </c>
      <c r="AZ193" s="19">
        <f t="shared" si="13"/>
        <v>2.9500000000000002E-2</v>
      </c>
      <c r="BA193" s="19">
        <f t="shared" si="14"/>
        <v>-5.4999999999999997E-3</v>
      </c>
      <c r="BC193" s="20">
        <f t="shared" si="17"/>
        <v>2.0500000000000001E-2</v>
      </c>
      <c r="BD193" s="20">
        <f t="shared" si="15"/>
        <v>2.0500000000000001E-2</v>
      </c>
      <c r="BE193" s="20">
        <f t="shared" si="15"/>
        <v>4.9999999999999992E-3</v>
      </c>
    </row>
    <row r="194" spans="21:57" x14ac:dyDescent="0.3">
      <c r="U194" s="19">
        <f t="shared" si="21"/>
        <v>-0.03</v>
      </c>
      <c r="W194" s="20">
        <f t="shared" si="18"/>
        <v>-4.4666666666666674E-2</v>
      </c>
      <c r="X194" s="20">
        <f t="shared" si="19"/>
        <v>-4.4666666666666674E-2</v>
      </c>
      <c r="Y194" s="20">
        <f t="shared" si="20"/>
        <v>-4.4666666666666674E-2</v>
      </c>
      <c r="AA194" s="20">
        <f t="shared" si="1"/>
        <v>1.5000000000000013E-3</v>
      </c>
      <c r="AB194" s="20">
        <f t="shared" si="2"/>
        <v>1.5000000000000013E-3</v>
      </c>
      <c r="AC194" s="20">
        <f t="shared" si="3"/>
        <v>-1.2499999999999999E-2</v>
      </c>
      <c r="AE194" s="20">
        <f t="shared" si="4"/>
        <v>3.2500000000000029E-3</v>
      </c>
      <c r="AF194" s="20">
        <f t="shared" si="5"/>
        <v>3.2500000000000029E-3</v>
      </c>
      <c r="AG194" s="20">
        <f t="shared" si="6"/>
        <v>-3.1749999999999994E-2</v>
      </c>
      <c r="AI194" s="20">
        <f t="shared" si="22"/>
        <v>1.7500000000000016E-3</v>
      </c>
      <c r="AJ194" s="20">
        <f t="shared" si="7"/>
        <v>1.7500000000000016E-3</v>
      </c>
      <c r="AK194" s="20">
        <f t="shared" si="7"/>
        <v>-1.9249999999999996E-2</v>
      </c>
      <c r="AM194" s="20">
        <f t="shared" si="23"/>
        <v>1.7500000000000016E-3</v>
      </c>
      <c r="AN194" s="20">
        <f t="shared" si="23"/>
        <v>1.7500000000000016E-3</v>
      </c>
      <c r="AO194" s="20">
        <f t="shared" si="23"/>
        <v>1.2499999999999999E-2</v>
      </c>
      <c r="AQ194" s="19">
        <f t="shared" si="24"/>
        <v>1.7500000000000016E-3</v>
      </c>
      <c r="AR194" s="19">
        <f t="shared" si="9"/>
        <v>1.7500000000000016E-3</v>
      </c>
      <c r="AS194" s="19">
        <f t="shared" si="9"/>
        <v>-1.9249999999999996E-2</v>
      </c>
      <c r="AU194" s="20">
        <f t="shared" si="10"/>
        <v>1.6750000000000001E-2</v>
      </c>
      <c r="AV194" s="20">
        <f t="shared" si="11"/>
        <v>1.6750000000000001E-2</v>
      </c>
      <c r="AW194" s="20">
        <f t="shared" si="12"/>
        <v>-4.2500000000000003E-3</v>
      </c>
      <c r="AY194" s="19">
        <f t="shared" si="16"/>
        <v>1.8250000000000002E-2</v>
      </c>
      <c r="AZ194" s="19">
        <f t="shared" si="13"/>
        <v>1.8250000000000002E-2</v>
      </c>
      <c r="BA194" s="19">
        <f t="shared" si="14"/>
        <v>-1.6750000000000001E-2</v>
      </c>
      <c r="BC194" s="20">
        <f t="shared" si="17"/>
        <v>1.6750000000000001E-2</v>
      </c>
      <c r="BD194" s="20">
        <f t="shared" si="15"/>
        <v>1.6750000000000001E-2</v>
      </c>
      <c r="BE194" s="20">
        <f t="shared" si="15"/>
        <v>1.2499999999999999E-2</v>
      </c>
    </row>
    <row r="195" spans="21:57" x14ac:dyDescent="0.3">
      <c r="U195" s="19">
        <f t="shared" si="21"/>
        <v>-0.04</v>
      </c>
      <c r="W195" s="20">
        <f t="shared" si="18"/>
        <v>-3.0000000000000013E-2</v>
      </c>
      <c r="X195" s="20">
        <f t="shared" si="19"/>
        <v>-3.0000000000000013E-2</v>
      </c>
      <c r="Y195" s="20">
        <f t="shared" si="20"/>
        <v>-3.0000000000000013E-2</v>
      </c>
      <c r="AA195" s="20">
        <f t="shared" si="1"/>
        <v>-5.9999999999999984E-3</v>
      </c>
      <c r="AB195" s="20">
        <f t="shared" si="2"/>
        <v>-5.9999999999999984E-3</v>
      </c>
      <c r="AC195" s="20">
        <f t="shared" si="3"/>
        <v>-1.9999999999999997E-2</v>
      </c>
      <c r="AE195" s="20">
        <f t="shared" si="4"/>
        <v>-1.2999999999999994E-2</v>
      </c>
      <c r="AF195" s="20">
        <f t="shared" si="5"/>
        <v>-1.2999999999999994E-2</v>
      </c>
      <c r="AG195" s="20">
        <f t="shared" si="6"/>
        <v>-4.8000000000000001E-2</v>
      </c>
      <c r="AI195" s="20">
        <f t="shared" si="22"/>
        <v>-6.9999999999999958E-3</v>
      </c>
      <c r="AJ195" s="20">
        <f t="shared" si="22"/>
        <v>-6.9999999999999958E-3</v>
      </c>
      <c r="AK195" s="20">
        <f t="shared" si="22"/>
        <v>-2.8000000000000004E-2</v>
      </c>
      <c r="AM195" s="20">
        <f t="shared" si="23"/>
        <v>5.9999999999999984E-3</v>
      </c>
      <c r="AN195" s="20">
        <f t="shared" si="23"/>
        <v>5.9999999999999984E-3</v>
      </c>
      <c r="AO195" s="20">
        <f t="shared" si="23"/>
        <v>1.9999999999999997E-2</v>
      </c>
      <c r="AQ195" s="19">
        <f t="shared" si="24"/>
        <v>-6.9999999999999958E-3</v>
      </c>
      <c r="AR195" s="19">
        <f t="shared" si="24"/>
        <v>-6.9999999999999958E-3</v>
      </c>
      <c r="AS195" s="19">
        <f t="shared" si="24"/>
        <v>-2.8000000000000004E-2</v>
      </c>
      <c r="AU195" s="20">
        <f t="shared" si="10"/>
        <v>1.3000000000000001E-2</v>
      </c>
      <c r="AV195" s="20">
        <f t="shared" si="11"/>
        <v>1.3000000000000001E-2</v>
      </c>
      <c r="AW195" s="20">
        <f t="shared" si="12"/>
        <v>-8.0000000000000002E-3</v>
      </c>
      <c r="AY195" s="19">
        <f t="shared" si="16"/>
        <v>7.0000000000000027E-3</v>
      </c>
      <c r="AZ195" s="19">
        <f t="shared" si="13"/>
        <v>7.0000000000000027E-3</v>
      </c>
      <c r="BA195" s="19">
        <f t="shared" si="14"/>
        <v>-2.7999999999999997E-2</v>
      </c>
      <c r="BC195" s="20">
        <f t="shared" si="17"/>
        <v>1.3000000000000001E-2</v>
      </c>
      <c r="BD195" s="20">
        <f t="shared" ref="BD195:BD203" si="25">IF(AZ195&gt;=0,AV195,-AB195)</f>
        <v>1.3000000000000001E-2</v>
      </c>
      <c r="BE195" s="20">
        <f t="shared" ref="BE195:BE203" si="26">IF(BA195&gt;=0,AW195,-AC195)</f>
        <v>1.9999999999999997E-2</v>
      </c>
    </row>
    <row r="196" spans="21:57" x14ac:dyDescent="0.3">
      <c r="U196" s="19">
        <f t="shared" si="21"/>
        <v>-0.05</v>
      </c>
      <c r="W196" s="20">
        <f t="shared" si="18"/>
        <v>-1.5333333333333338E-2</v>
      </c>
      <c r="X196" s="20">
        <f t="shared" si="19"/>
        <v>-1.5333333333333338E-2</v>
      </c>
      <c r="Y196" s="20">
        <f t="shared" si="20"/>
        <v>-1.5333333333333338E-2</v>
      </c>
      <c r="AA196" s="20">
        <f t="shared" si="1"/>
        <v>-1.3500000000000005E-2</v>
      </c>
      <c r="AB196" s="20">
        <f t="shared" si="2"/>
        <v>-1.3500000000000005E-2</v>
      </c>
      <c r="AC196" s="20">
        <f t="shared" si="3"/>
        <v>-2.7500000000000004E-2</v>
      </c>
      <c r="AE196" s="20">
        <f t="shared" si="4"/>
        <v>-2.9250000000000005E-2</v>
      </c>
      <c r="AF196" s="20">
        <f t="shared" si="5"/>
        <v>-2.9250000000000005E-2</v>
      </c>
      <c r="AG196" s="20">
        <f t="shared" si="6"/>
        <v>-6.4250000000000015E-2</v>
      </c>
      <c r="AI196" s="20">
        <f t="shared" si="22"/>
        <v>-1.575E-2</v>
      </c>
      <c r="AJ196" s="20">
        <f t="shared" si="22"/>
        <v>-1.575E-2</v>
      </c>
      <c r="AK196" s="20">
        <f t="shared" si="22"/>
        <v>-3.6750000000000012E-2</v>
      </c>
      <c r="AM196" s="20">
        <f t="shared" si="23"/>
        <v>1.3500000000000005E-2</v>
      </c>
      <c r="AN196" s="20">
        <f t="shared" si="23"/>
        <v>1.3500000000000005E-2</v>
      </c>
      <c r="AO196" s="20">
        <f t="shared" si="23"/>
        <v>2.7500000000000004E-2</v>
      </c>
      <c r="AQ196" s="19">
        <f t="shared" si="24"/>
        <v>-1.575E-2</v>
      </c>
      <c r="AR196" s="19">
        <f t="shared" si="24"/>
        <v>-1.575E-2</v>
      </c>
      <c r="AS196" s="19">
        <f t="shared" si="24"/>
        <v>-3.6750000000000012E-2</v>
      </c>
      <c r="AU196" s="20">
        <f t="shared" si="10"/>
        <v>9.2499999999999978E-3</v>
      </c>
      <c r="AV196" s="20">
        <f t="shared" si="11"/>
        <v>9.2499999999999978E-3</v>
      </c>
      <c r="AW196" s="20">
        <f t="shared" si="12"/>
        <v>-1.1750000000000003E-2</v>
      </c>
      <c r="AY196" s="19">
        <f t="shared" si="16"/>
        <v>-4.2500000000000072E-3</v>
      </c>
      <c r="AZ196" s="19">
        <f t="shared" si="13"/>
        <v>-4.2500000000000072E-3</v>
      </c>
      <c r="BA196" s="19">
        <f t="shared" si="14"/>
        <v>-3.9250000000000007E-2</v>
      </c>
      <c r="BC196" s="20">
        <f t="shared" si="17"/>
        <v>1.3500000000000005E-2</v>
      </c>
      <c r="BD196" s="20">
        <f t="shared" si="25"/>
        <v>1.3500000000000005E-2</v>
      </c>
      <c r="BE196" s="20">
        <f t="shared" si="26"/>
        <v>2.7500000000000004E-2</v>
      </c>
    </row>
    <row r="197" spans="21:57" x14ac:dyDescent="0.3">
      <c r="U197" s="19">
        <f t="shared" si="21"/>
        <v>-6.0000000000000005E-2</v>
      </c>
      <c r="W197" s="20">
        <f t="shared" si="18"/>
        <v>-6.6666666666667651E-4</v>
      </c>
      <c r="X197" s="20">
        <f t="shared" si="19"/>
        <v>-6.6666666666667651E-4</v>
      </c>
      <c r="Y197" s="20">
        <f t="shared" si="20"/>
        <v>-6.6666666666667651E-4</v>
      </c>
      <c r="AA197" s="20">
        <f t="shared" si="1"/>
        <v>-2.1000000000000005E-2</v>
      </c>
      <c r="AB197" s="20">
        <f t="shared" si="2"/>
        <v>-2.1000000000000005E-2</v>
      </c>
      <c r="AC197" s="20">
        <f t="shared" si="3"/>
        <v>-3.5000000000000003E-2</v>
      </c>
      <c r="AE197" s="20">
        <f t="shared" si="4"/>
        <v>-4.5499999999999999E-2</v>
      </c>
      <c r="AF197" s="20">
        <f t="shared" si="5"/>
        <v>-4.5499999999999999E-2</v>
      </c>
      <c r="AG197" s="20">
        <f t="shared" si="6"/>
        <v>-8.0500000000000016E-2</v>
      </c>
      <c r="AI197" s="20">
        <f t="shared" si="22"/>
        <v>-2.4499999999999994E-2</v>
      </c>
      <c r="AJ197" s="20">
        <f t="shared" si="22"/>
        <v>-2.4499999999999994E-2</v>
      </c>
      <c r="AK197" s="20">
        <f t="shared" si="22"/>
        <v>-4.5500000000000013E-2</v>
      </c>
      <c r="AM197" s="20">
        <f t="shared" si="23"/>
        <v>2.1000000000000005E-2</v>
      </c>
      <c r="AN197" s="20">
        <f t="shared" si="23"/>
        <v>2.1000000000000005E-2</v>
      </c>
      <c r="AO197" s="20">
        <f t="shared" si="23"/>
        <v>3.5000000000000003E-2</v>
      </c>
      <c r="AQ197" s="19">
        <f t="shared" si="24"/>
        <v>-2.4499999999999994E-2</v>
      </c>
      <c r="AR197" s="19">
        <f t="shared" si="24"/>
        <v>-2.4499999999999994E-2</v>
      </c>
      <c r="AS197" s="19">
        <f t="shared" si="24"/>
        <v>-4.5500000000000013E-2</v>
      </c>
      <c r="AU197" s="20">
        <f t="shared" si="10"/>
        <v>5.4999999999999979E-3</v>
      </c>
      <c r="AV197" s="20">
        <f t="shared" si="11"/>
        <v>5.4999999999999979E-3</v>
      </c>
      <c r="AW197" s="20">
        <f t="shared" si="12"/>
        <v>-1.5500000000000003E-2</v>
      </c>
      <c r="AY197" s="19">
        <f t="shared" si="16"/>
        <v>-1.5500000000000007E-2</v>
      </c>
      <c r="AZ197" s="19">
        <f t="shared" si="13"/>
        <v>-1.5500000000000007E-2</v>
      </c>
      <c r="BA197" s="19">
        <f t="shared" si="14"/>
        <v>-5.0500000000000003E-2</v>
      </c>
      <c r="BC197" s="20">
        <f t="shared" si="17"/>
        <v>2.1000000000000005E-2</v>
      </c>
      <c r="BD197" s="20">
        <f t="shared" si="25"/>
        <v>2.1000000000000005E-2</v>
      </c>
      <c r="BE197" s="20">
        <f t="shared" si="26"/>
        <v>3.5000000000000003E-2</v>
      </c>
    </row>
    <row r="198" spans="21:57" x14ac:dyDescent="0.3">
      <c r="U198" s="19">
        <f t="shared" si="21"/>
        <v>-7.0000000000000007E-2</v>
      </c>
      <c r="W198" s="20">
        <f t="shared" si="18"/>
        <v>1.3999999999999999E-2</v>
      </c>
      <c r="X198" s="20">
        <f t="shared" si="19"/>
        <v>1.3999999999999999E-2</v>
      </c>
      <c r="Y198" s="20">
        <f t="shared" si="20"/>
        <v>1.3999999999999999E-2</v>
      </c>
      <c r="AA198" s="20">
        <f t="shared" si="1"/>
        <v>-2.8500000000000004E-2</v>
      </c>
      <c r="AB198" s="20">
        <f t="shared" si="2"/>
        <v>-2.8500000000000004E-2</v>
      </c>
      <c r="AC198" s="20">
        <f t="shared" si="3"/>
        <v>-4.2500000000000003E-2</v>
      </c>
      <c r="AE198" s="20">
        <f t="shared" si="4"/>
        <v>-6.1750000000000013E-2</v>
      </c>
      <c r="AF198" s="20">
        <f t="shared" si="5"/>
        <v>-6.1750000000000013E-2</v>
      </c>
      <c r="AG198" s="20">
        <f t="shared" si="6"/>
        <v>-9.6750000000000003E-2</v>
      </c>
      <c r="AI198" s="20">
        <f t="shared" si="22"/>
        <v>-3.3250000000000009E-2</v>
      </c>
      <c r="AJ198" s="20">
        <f t="shared" si="22"/>
        <v>-3.3250000000000009E-2</v>
      </c>
      <c r="AK198" s="20">
        <f t="shared" si="22"/>
        <v>-5.425E-2</v>
      </c>
      <c r="AM198" s="20">
        <f t="shared" si="23"/>
        <v>2.8500000000000004E-2</v>
      </c>
      <c r="AN198" s="20">
        <f t="shared" si="23"/>
        <v>2.8500000000000004E-2</v>
      </c>
      <c r="AO198" s="20">
        <f t="shared" si="23"/>
        <v>4.2500000000000003E-2</v>
      </c>
      <c r="AQ198" s="19">
        <f t="shared" si="24"/>
        <v>-3.3250000000000009E-2</v>
      </c>
      <c r="AR198" s="19">
        <f t="shared" si="24"/>
        <v>-3.3250000000000009E-2</v>
      </c>
      <c r="AS198" s="19">
        <f t="shared" si="24"/>
        <v>-5.425E-2</v>
      </c>
      <c r="AU198" s="20">
        <f t="shared" si="10"/>
        <v>1.7499999999999981E-3</v>
      </c>
      <c r="AV198" s="20">
        <f t="shared" si="11"/>
        <v>1.7499999999999981E-3</v>
      </c>
      <c r="AW198" s="20">
        <f t="shared" si="12"/>
        <v>-1.9250000000000003E-2</v>
      </c>
      <c r="AY198" s="19">
        <f t="shared" si="16"/>
        <v>-2.6750000000000006E-2</v>
      </c>
      <c r="AZ198" s="19">
        <f t="shared" si="13"/>
        <v>-2.6750000000000006E-2</v>
      </c>
      <c r="BA198" s="19">
        <f t="shared" si="14"/>
        <v>-6.1750000000000006E-2</v>
      </c>
      <c r="BC198" s="20">
        <f t="shared" si="17"/>
        <v>2.8500000000000004E-2</v>
      </c>
      <c r="BD198" s="20">
        <f t="shared" si="25"/>
        <v>2.8500000000000004E-2</v>
      </c>
      <c r="BE198" s="20">
        <f t="shared" si="26"/>
        <v>4.2500000000000003E-2</v>
      </c>
    </row>
    <row r="199" spans="21:57" x14ac:dyDescent="0.3">
      <c r="U199" s="19">
        <f t="shared" si="21"/>
        <v>-0.08</v>
      </c>
      <c r="W199" s="20">
        <f t="shared" si="18"/>
        <v>2.866666666666666E-2</v>
      </c>
      <c r="X199" s="20">
        <f t="shared" si="19"/>
        <v>2.866666666666666E-2</v>
      </c>
      <c r="Y199" s="20">
        <f t="shared" si="20"/>
        <v>2.866666666666666E-2</v>
      </c>
      <c r="AA199" s="20">
        <f t="shared" si="1"/>
        <v>-3.5999999999999997E-2</v>
      </c>
      <c r="AB199" s="20">
        <f t="shared" si="2"/>
        <v>-3.5999999999999997E-2</v>
      </c>
      <c r="AC199" s="20">
        <f t="shared" si="3"/>
        <v>-4.9999999999999996E-2</v>
      </c>
      <c r="AE199" s="20">
        <f t="shared" si="4"/>
        <v>-7.7999999999999986E-2</v>
      </c>
      <c r="AF199" s="20">
        <f t="shared" si="5"/>
        <v>-7.7999999999999986E-2</v>
      </c>
      <c r="AG199" s="20">
        <f t="shared" si="6"/>
        <v>-0.11299999999999999</v>
      </c>
      <c r="AI199" s="20">
        <f t="shared" si="22"/>
        <v>-4.1999999999999989E-2</v>
      </c>
      <c r="AJ199" s="20">
        <f t="shared" si="22"/>
        <v>-4.1999999999999989E-2</v>
      </c>
      <c r="AK199" s="20">
        <f t="shared" si="22"/>
        <v>-6.3E-2</v>
      </c>
      <c r="AM199" s="20">
        <f t="shared" si="23"/>
        <v>3.5999999999999997E-2</v>
      </c>
      <c r="AN199" s="20">
        <f t="shared" si="23"/>
        <v>3.5999999999999997E-2</v>
      </c>
      <c r="AO199" s="20">
        <f t="shared" si="23"/>
        <v>4.9999999999999996E-2</v>
      </c>
      <c r="AQ199" s="19">
        <f t="shared" si="24"/>
        <v>-4.1999999999999989E-2</v>
      </c>
      <c r="AR199" s="19">
        <f t="shared" si="24"/>
        <v>-4.1999999999999989E-2</v>
      </c>
      <c r="AS199" s="19">
        <f t="shared" si="24"/>
        <v>-6.3E-2</v>
      </c>
      <c r="AU199" s="20">
        <f t="shared" si="10"/>
        <v>-1.9999999999999983E-3</v>
      </c>
      <c r="AV199" s="20">
        <f t="shared" si="11"/>
        <v>-1.9999999999999983E-3</v>
      </c>
      <c r="AW199" s="20">
        <f t="shared" si="12"/>
        <v>-2.3E-2</v>
      </c>
      <c r="AY199" s="19">
        <f t="shared" si="16"/>
        <v>-3.7999999999999992E-2</v>
      </c>
      <c r="AZ199" s="19">
        <f t="shared" si="13"/>
        <v>-3.7999999999999992E-2</v>
      </c>
      <c r="BA199" s="19">
        <f t="shared" si="14"/>
        <v>-7.2999999999999995E-2</v>
      </c>
      <c r="BC199" s="20">
        <f t="shared" si="17"/>
        <v>3.5999999999999997E-2</v>
      </c>
      <c r="BD199" s="20">
        <f t="shared" si="25"/>
        <v>3.5999999999999997E-2</v>
      </c>
      <c r="BE199" s="20">
        <f t="shared" si="26"/>
        <v>4.9999999999999996E-2</v>
      </c>
    </row>
    <row r="200" spans="21:57" x14ac:dyDescent="0.3">
      <c r="U200" s="19">
        <f t="shared" si="21"/>
        <v>-0.09</v>
      </c>
      <c r="W200" s="20">
        <f t="shared" si="18"/>
        <v>4.3333333333333321E-2</v>
      </c>
      <c r="X200" s="20">
        <f t="shared" si="19"/>
        <v>4.3333333333333321E-2</v>
      </c>
      <c r="Y200" s="20">
        <f t="shared" si="20"/>
        <v>4.3333333333333321E-2</v>
      </c>
      <c r="AA200" s="20">
        <f t="shared" si="1"/>
        <v>-4.3500000000000004E-2</v>
      </c>
      <c r="AB200" s="20">
        <f t="shared" si="2"/>
        <v>-4.3500000000000004E-2</v>
      </c>
      <c r="AC200" s="20">
        <f t="shared" si="3"/>
        <v>-5.7500000000000002E-2</v>
      </c>
      <c r="AE200" s="20">
        <f t="shared" si="4"/>
        <v>-9.425E-2</v>
      </c>
      <c r="AF200" s="20">
        <f t="shared" si="5"/>
        <v>-9.425E-2</v>
      </c>
      <c r="AG200" s="20">
        <f t="shared" si="6"/>
        <v>-0.12924999999999998</v>
      </c>
      <c r="AI200" s="20">
        <f t="shared" si="22"/>
        <v>-5.0749999999999997E-2</v>
      </c>
      <c r="AJ200" s="20">
        <f t="shared" si="22"/>
        <v>-5.0749999999999997E-2</v>
      </c>
      <c r="AK200" s="20">
        <f t="shared" si="22"/>
        <v>-7.174999999999998E-2</v>
      </c>
      <c r="AM200" s="20">
        <f t="shared" si="23"/>
        <v>4.3500000000000004E-2</v>
      </c>
      <c r="AN200" s="20">
        <f t="shared" si="23"/>
        <v>4.3500000000000004E-2</v>
      </c>
      <c r="AO200" s="20">
        <f t="shared" si="23"/>
        <v>5.7500000000000002E-2</v>
      </c>
      <c r="AQ200" s="19">
        <f t="shared" si="24"/>
        <v>-5.0749999999999997E-2</v>
      </c>
      <c r="AR200" s="19">
        <f t="shared" si="24"/>
        <v>-5.0749999999999997E-2</v>
      </c>
      <c r="AS200" s="19">
        <f t="shared" si="24"/>
        <v>-7.174999999999998E-2</v>
      </c>
      <c r="AU200" s="20">
        <f t="shared" si="10"/>
        <v>-5.7500000000000016E-3</v>
      </c>
      <c r="AV200" s="20">
        <f t="shared" si="11"/>
        <v>-5.7500000000000016E-3</v>
      </c>
      <c r="AW200" s="20">
        <f t="shared" si="12"/>
        <v>-2.6750000000000003E-2</v>
      </c>
      <c r="AY200" s="19">
        <f t="shared" si="16"/>
        <v>-4.9250000000000002E-2</v>
      </c>
      <c r="AZ200" s="19">
        <f t="shared" si="13"/>
        <v>-4.9250000000000002E-2</v>
      </c>
      <c r="BA200" s="19">
        <f t="shared" si="14"/>
        <v>-8.4250000000000005E-2</v>
      </c>
      <c r="BC200" s="20">
        <f t="shared" si="17"/>
        <v>4.3500000000000004E-2</v>
      </c>
      <c r="BD200" s="20">
        <f t="shared" si="25"/>
        <v>4.3500000000000004E-2</v>
      </c>
      <c r="BE200" s="20">
        <f t="shared" si="26"/>
        <v>5.7500000000000002E-2</v>
      </c>
    </row>
    <row r="201" spans="21:57" x14ac:dyDescent="0.3">
      <c r="U201" s="19">
        <f t="shared" si="21"/>
        <v>-9.9999999999999992E-2</v>
      </c>
      <c r="W201" s="20">
        <f t="shared" si="18"/>
        <v>5.7999999999999982E-2</v>
      </c>
      <c r="X201" s="20">
        <f t="shared" si="19"/>
        <v>5.7999999999999982E-2</v>
      </c>
      <c r="Y201" s="20">
        <f t="shared" si="20"/>
        <v>5.7999999999999982E-2</v>
      </c>
      <c r="AA201" s="20">
        <f t="shared" si="1"/>
        <v>-5.0999999999999997E-2</v>
      </c>
      <c r="AB201" s="20">
        <f t="shared" si="2"/>
        <v>-5.0999999999999997E-2</v>
      </c>
      <c r="AC201" s="20">
        <f t="shared" si="3"/>
        <v>-6.5000000000000002E-2</v>
      </c>
      <c r="AE201" s="20">
        <f t="shared" si="4"/>
        <v>-0.11049999999999999</v>
      </c>
      <c r="AF201" s="20">
        <f t="shared" si="5"/>
        <v>-0.11049999999999999</v>
      </c>
      <c r="AG201" s="20">
        <f t="shared" si="6"/>
        <v>-0.14549999999999999</v>
      </c>
      <c r="AI201" s="20">
        <f t="shared" si="22"/>
        <v>-5.949999999999999E-2</v>
      </c>
      <c r="AJ201" s="20">
        <f t="shared" si="22"/>
        <v>-5.949999999999999E-2</v>
      </c>
      <c r="AK201" s="20">
        <f t="shared" si="22"/>
        <v>-8.0499999999999988E-2</v>
      </c>
      <c r="AM201" s="20">
        <f t="shared" si="23"/>
        <v>5.0999999999999997E-2</v>
      </c>
      <c r="AN201" s="20">
        <f t="shared" si="23"/>
        <v>5.0999999999999997E-2</v>
      </c>
      <c r="AO201" s="20">
        <f t="shared" si="23"/>
        <v>6.5000000000000002E-2</v>
      </c>
      <c r="AQ201" s="19">
        <f t="shared" si="24"/>
        <v>-5.949999999999999E-2</v>
      </c>
      <c r="AR201" s="19">
        <f t="shared" si="24"/>
        <v>-5.949999999999999E-2</v>
      </c>
      <c r="AS201" s="19">
        <f t="shared" si="24"/>
        <v>-8.0499999999999988E-2</v>
      </c>
      <c r="AU201" s="20">
        <f t="shared" si="10"/>
        <v>-9.499999999999998E-3</v>
      </c>
      <c r="AV201" s="20">
        <f t="shared" si="11"/>
        <v>-9.499999999999998E-3</v>
      </c>
      <c r="AW201" s="20">
        <f t="shared" si="12"/>
        <v>-3.0499999999999999E-2</v>
      </c>
      <c r="AY201" s="19">
        <f t="shared" si="16"/>
        <v>-6.0499999999999998E-2</v>
      </c>
      <c r="AZ201" s="19">
        <f t="shared" si="13"/>
        <v>-6.0499999999999998E-2</v>
      </c>
      <c r="BA201" s="19">
        <f t="shared" si="14"/>
        <v>-9.5500000000000002E-2</v>
      </c>
      <c r="BC201" s="20">
        <f t="shared" si="17"/>
        <v>5.0999999999999997E-2</v>
      </c>
      <c r="BD201" s="20">
        <f t="shared" si="25"/>
        <v>5.0999999999999997E-2</v>
      </c>
      <c r="BE201" s="20">
        <f t="shared" si="26"/>
        <v>6.5000000000000002E-2</v>
      </c>
    </row>
    <row r="202" spans="21:57" x14ac:dyDescent="0.3">
      <c r="U202" s="19">
        <f t="shared" si="21"/>
        <v>-0.10999999999999999</v>
      </c>
      <c r="W202" s="20">
        <f t="shared" si="18"/>
        <v>7.2666666666666643E-2</v>
      </c>
      <c r="X202" s="20">
        <f t="shared" si="19"/>
        <v>7.2666666666666643E-2</v>
      </c>
      <c r="Y202" s="20">
        <f t="shared" si="20"/>
        <v>7.2666666666666643E-2</v>
      </c>
      <c r="AA202" s="20">
        <f t="shared" si="1"/>
        <v>-5.849999999999999E-2</v>
      </c>
      <c r="AB202" s="20">
        <f t="shared" si="2"/>
        <v>-5.849999999999999E-2</v>
      </c>
      <c r="AC202" s="20">
        <f t="shared" si="3"/>
        <v>-7.2499999999999995E-2</v>
      </c>
      <c r="AE202" s="20">
        <f t="shared" si="4"/>
        <v>-0.12674999999999997</v>
      </c>
      <c r="AF202" s="20">
        <f t="shared" si="5"/>
        <v>-0.12674999999999997</v>
      </c>
      <c r="AG202" s="20">
        <f t="shared" si="6"/>
        <v>-0.16174999999999998</v>
      </c>
      <c r="AI202" s="20">
        <f t="shared" si="22"/>
        <v>-6.8249999999999977E-2</v>
      </c>
      <c r="AJ202" s="20">
        <f t="shared" si="22"/>
        <v>-6.8249999999999977E-2</v>
      </c>
      <c r="AK202" s="20">
        <f t="shared" si="22"/>
        <v>-8.9249999999999982E-2</v>
      </c>
      <c r="AM202" s="20">
        <f t="shared" si="23"/>
        <v>5.849999999999999E-2</v>
      </c>
      <c r="AN202" s="20">
        <f t="shared" si="23"/>
        <v>5.849999999999999E-2</v>
      </c>
      <c r="AO202" s="20">
        <f t="shared" si="23"/>
        <v>7.2499999999999995E-2</v>
      </c>
      <c r="AQ202" s="19">
        <f t="shared" si="24"/>
        <v>-6.8249999999999977E-2</v>
      </c>
      <c r="AR202" s="19">
        <f t="shared" si="24"/>
        <v>-6.8249999999999977E-2</v>
      </c>
      <c r="AS202" s="19">
        <f t="shared" si="24"/>
        <v>-8.9249999999999982E-2</v>
      </c>
      <c r="AU202" s="20">
        <f t="shared" si="10"/>
        <v>-1.3249999999999994E-2</v>
      </c>
      <c r="AV202" s="20">
        <f t="shared" si="11"/>
        <v>-1.3249999999999994E-2</v>
      </c>
      <c r="AW202" s="20">
        <f t="shared" si="12"/>
        <v>-3.4249999999999996E-2</v>
      </c>
      <c r="AY202" s="19">
        <f t="shared" si="16"/>
        <v>-7.174999999999998E-2</v>
      </c>
      <c r="AZ202" s="19">
        <f t="shared" si="13"/>
        <v>-7.174999999999998E-2</v>
      </c>
      <c r="BA202" s="19">
        <f t="shared" si="14"/>
        <v>-0.10674999999999998</v>
      </c>
      <c r="BC202" s="20">
        <f t="shared" si="17"/>
        <v>5.849999999999999E-2</v>
      </c>
      <c r="BD202" s="20">
        <f t="shared" si="25"/>
        <v>5.849999999999999E-2</v>
      </c>
      <c r="BE202" s="20">
        <f t="shared" si="26"/>
        <v>7.2499999999999995E-2</v>
      </c>
    </row>
    <row r="203" spans="21:57" x14ac:dyDescent="0.3">
      <c r="U203" s="19">
        <f t="shared" si="21"/>
        <v>-0.11999999999999998</v>
      </c>
      <c r="W203" s="20">
        <f t="shared" si="18"/>
        <v>8.7333333333333305E-2</v>
      </c>
      <c r="X203" s="20">
        <f t="shared" si="19"/>
        <v>8.7333333333333305E-2</v>
      </c>
      <c r="Y203" s="20">
        <f t="shared" si="20"/>
        <v>8.7333333333333305E-2</v>
      </c>
      <c r="AA203" s="20">
        <f t="shared" si="1"/>
        <v>-6.5999999999999975E-2</v>
      </c>
      <c r="AB203" s="20">
        <f t="shared" si="2"/>
        <v>-6.5999999999999975E-2</v>
      </c>
      <c r="AC203" s="20">
        <f t="shared" si="3"/>
        <v>-7.9999999999999988E-2</v>
      </c>
      <c r="AE203" s="20">
        <f t="shared" si="4"/>
        <v>-0.14299999999999993</v>
      </c>
      <c r="AF203" s="20">
        <f t="shared" si="5"/>
        <v>-0.14299999999999993</v>
      </c>
      <c r="AG203" s="20">
        <f t="shared" si="6"/>
        <v>-0.17799999999999996</v>
      </c>
      <c r="AI203" s="20">
        <f t="shared" si="22"/>
        <v>-7.6999999999999957E-2</v>
      </c>
      <c r="AJ203" s="20">
        <f t="shared" si="22"/>
        <v>-7.6999999999999957E-2</v>
      </c>
      <c r="AK203" s="20">
        <f t="shared" si="22"/>
        <v>-9.7999999999999976E-2</v>
      </c>
      <c r="AM203" s="20">
        <f t="shared" si="23"/>
        <v>6.5999999999999975E-2</v>
      </c>
      <c r="AN203" s="20">
        <f t="shared" si="23"/>
        <v>6.5999999999999975E-2</v>
      </c>
      <c r="AO203" s="20">
        <f t="shared" si="23"/>
        <v>7.9999999999999988E-2</v>
      </c>
      <c r="AQ203" s="19">
        <f t="shared" si="24"/>
        <v>-7.6999999999999957E-2</v>
      </c>
      <c r="AR203" s="19">
        <f t="shared" si="24"/>
        <v>-7.6999999999999957E-2</v>
      </c>
      <c r="AS203" s="19">
        <f t="shared" si="24"/>
        <v>-9.7999999999999976E-2</v>
      </c>
      <c r="AU203" s="20">
        <f t="shared" si="10"/>
        <v>-1.6999999999999991E-2</v>
      </c>
      <c r="AV203" s="20">
        <f t="shared" si="11"/>
        <v>-1.6999999999999991E-2</v>
      </c>
      <c r="AW203" s="20">
        <f t="shared" si="12"/>
        <v>-3.7999999999999992E-2</v>
      </c>
      <c r="AY203" s="19">
        <f t="shared" si="16"/>
        <v>-8.2999999999999963E-2</v>
      </c>
      <c r="AZ203" s="19">
        <f t="shared" si="13"/>
        <v>-8.2999999999999963E-2</v>
      </c>
      <c r="BA203" s="19">
        <f t="shared" si="14"/>
        <v>-0.11799999999999998</v>
      </c>
      <c r="BC203" s="20">
        <f t="shared" si="17"/>
        <v>6.5999999999999975E-2</v>
      </c>
      <c r="BD203" s="20">
        <f t="shared" si="25"/>
        <v>6.5999999999999975E-2</v>
      </c>
      <c r="BE203" s="20">
        <f t="shared" si="26"/>
        <v>7.9999999999999988E-2</v>
      </c>
    </row>
    <row r="206" spans="21:57" x14ac:dyDescent="0.3">
      <c r="U206" t="s">
        <v>74</v>
      </c>
      <c r="V206" s="44">
        <v>0.01</v>
      </c>
    </row>
    <row r="213" spans="25:48" x14ac:dyDescent="0.3">
      <c r="Y213" t="s">
        <v>71</v>
      </c>
    </row>
    <row r="214" spans="25:48" x14ac:dyDescent="0.3">
      <c r="Y214" t="s">
        <v>75</v>
      </c>
      <c r="Z214" t="s">
        <v>76</v>
      </c>
      <c r="AB214" t="s">
        <v>75</v>
      </c>
      <c r="AC214" t="s">
        <v>76</v>
      </c>
      <c r="AE214" t="s">
        <v>75</v>
      </c>
      <c r="AF214" t="s">
        <v>76</v>
      </c>
    </row>
    <row r="215" spans="25:48" x14ac:dyDescent="0.3">
      <c r="Y215" s="19">
        <f>D32</f>
        <v>-9.0232558139534874E-2</v>
      </c>
      <c r="Z215">
        <v>-0.1</v>
      </c>
      <c r="AB215">
        <v>-0.12</v>
      </c>
      <c r="AC215" s="19">
        <f>Z216</f>
        <v>4.3674418604651148E-2</v>
      </c>
      <c r="AE215" s="19">
        <f>Y215</f>
        <v>-9.0232558139534874E-2</v>
      </c>
      <c r="AF215" s="19">
        <f>AC216</f>
        <v>4.3674418604651148E-2</v>
      </c>
    </row>
    <row r="216" spans="25:48" x14ac:dyDescent="0.3">
      <c r="Y216" s="19">
        <f>Y215</f>
        <v>-9.0232558139534874E-2</v>
      </c>
      <c r="Z216" s="19">
        <f>D33</f>
        <v>4.3674418604651148E-2</v>
      </c>
      <c r="AB216" s="19">
        <f>Y215</f>
        <v>-9.0232558139534874E-2</v>
      </c>
      <c r="AC216" s="19">
        <f>AC215</f>
        <v>4.3674418604651148E-2</v>
      </c>
      <c r="AE216" s="19">
        <f>Y216</f>
        <v>-9.0232558139534874E-2</v>
      </c>
      <c r="AF216" s="45">
        <f>AF215</f>
        <v>4.3674418604651148E-2</v>
      </c>
    </row>
    <row r="219" spans="25:48" x14ac:dyDescent="0.3">
      <c r="Y219" t="s">
        <v>72</v>
      </c>
    </row>
    <row r="220" spans="25:48" x14ac:dyDescent="0.3">
      <c r="Y220" t="s">
        <v>75</v>
      </c>
      <c r="Z220" t="s">
        <v>76</v>
      </c>
      <c r="AB220" t="s">
        <v>75</v>
      </c>
      <c r="AC220" t="s">
        <v>76</v>
      </c>
      <c r="AE220" t="s">
        <v>75</v>
      </c>
      <c r="AF220" t="s">
        <v>76</v>
      </c>
    </row>
    <row r="221" spans="25:48" x14ac:dyDescent="0.3">
      <c r="Y221" s="19">
        <f>G32</f>
        <v>-9.0232558139534874E-2</v>
      </c>
      <c r="Z221">
        <f>Z215</f>
        <v>-0.1</v>
      </c>
      <c r="AB221">
        <f>AB215</f>
        <v>-0.12</v>
      </c>
      <c r="AC221" s="19">
        <f>Z222</f>
        <v>4.3674418604651148E-2</v>
      </c>
      <c r="AE221" s="19">
        <f>Y221</f>
        <v>-9.0232558139534874E-2</v>
      </c>
      <c r="AF221" s="19">
        <f>AC222</f>
        <v>4.3674418604651148E-2</v>
      </c>
    </row>
    <row r="222" spans="25:48" x14ac:dyDescent="0.3">
      <c r="Y222" s="19">
        <f>Y221</f>
        <v>-9.0232558139534874E-2</v>
      </c>
      <c r="Z222" s="19">
        <f>G33</f>
        <v>4.3674418604651148E-2</v>
      </c>
      <c r="AB222" s="19">
        <f>Y222</f>
        <v>-9.0232558139534874E-2</v>
      </c>
      <c r="AC222" s="19">
        <f>Z222</f>
        <v>4.3674418604651148E-2</v>
      </c>
      <c r="AE222" s="19">
        <f>Y222</f>
        <v>-9.0232558139534874E-2</v>
      </c>
      <c r="AF222" s="19">
        <f>AF221</f>
        <v>4.3674418604651148E-2</v>
      </c>
    </row>
    <row r="224" spans="25:48" x14ac:dyDescent="0.3">
      <c r="AS224" t="s">
        <v>59</v>
      </c>
      <c r="AT224" s="38" t="s">
        <v>60</v>
      </c>
      <c r="AU224" s="38" t="s">
        <v>61</v>
      </c>
      <c r="AV224" s="38" t="s">
        <v>62</v>
      </c>
    </row>
    <row r="225" spans="25:48" x14ac:dyDescent="0.3">
      <c r="Y225" t="s">
        <v>73</v>
      </c>
      <c r="AT225" s="39">
        <v>-0.06</v>
      </c>
      <c r="AU225" s="40">
        <v>1.7999999999999999E-2</v>
      </c>
      <c r="AV225" s="40">
        <v>-1.7999999999999999E-2</v>
      </c>
    </row>
    <row r="226" spans="25:48" x14ac:dyDescent="0.3">
      <c r="Y226" t="s">
        <v>75</v>
      </c>
      <c r="Z226" t="s">
        <v>76</v>
      </c>
      <c r="AB226" t="s">
        <v>75</v>
      </c>
      <c r="AC226" t="s">
        <v>76</v>
      </c>
      <c r="AE226" t="s">
        <v>75</v>
      </c>
      <c r="AF226" t="s">
        <v>76</v>
      </c>
    </row>
    <row r="227" spans="25:48" x14ac:dyDescent="0.3">
      <c r="Y227" s="19">
        <f>I32</f>
        <v>-0.10976744186046511</v>
      </c>
      <c r="Z227">
        <f>Z221</f>
        <v>-0.1</v>
      </c>
      <c r="AB227">
        <f>AB221</f>
        <v>-0.12</v>
      </c>
      <c r="AC227" s="19">
        <f>Z228</f>
        <v>7.2325581395348837E-2</v>
      </c>
      <c r="AE227" s="19">
        <f>Y227</f>
        <v>-0.10976744186046511</v>
      </c>
      <c r="AF227" s="19">
        <f>AC228</f>
        <v>7.2325581395348837E-2</v>
      </c>
      <c r="AS227" t="s">
        <v>63</v>
      </c>
      <c r="AT227" t="s">
        <v>64</v>
      </c>
      <c r="AU227" t="s">
        <v>4</v>
      </c>
    </row>
    <row r="228" spans="25:48" x14ac:dyDescent="0.3">
      <c r="Y228" s="19">
        <f>Y227</f>
        <v>-0.10976744186046511</v>
      </c>
      <c r="Z228" s="19">
        <f>I33</f>
        <v>7.2325581395348837E-2</v>
      </c>
      <c r="AB228" s="19">
        <f>Y228</f>
        <v>-0.10976744186046511</v>
      </c>
      <c r="AC228" s="19">
        <f>Z228</f>
        <v>7.2325581395348837E-2</v>
      </c>
      <c r="AE228" s="19">
        <f>Y228</f>
        <v>-0.10976744186046511</v>
      </c>
      <c r="AF228" s="19">
        <f>AF227</f>
        <v>7.2325581395348837E-2</v>
      </c>
      <c r="AT228">
        <f>($D$130+$D$131)*AT225-($D$135*(AV225-D162))</f>
        <v>-8.0399999999999999E-2</v>
      </c>
      <c r="AU228">
        <f>AT225-(1/D160)*(AU225-G10)</f>
        <v>-5.1999999999999998E-2</v>
      </c>
    </row>
    <row r="232" spans="25:48" x14ac:dyDescent="0.3">
      <c r="Y232" t="s">
        <v>71</v>
      </c>
    </row>
    <row r="233" spans="25:48" x14ac:dyDescent="0.3">
      <c r="Y233" t="s">
        <v>75</v>
      </c>
      <c r="Z233" t="s">
        <v>76</v>
      </c>
      <c r="AB233" t="s">
        <v>75</v>
      </c>
      <c r="AC233" t="s">
        <v>76</v>
      </c>
      <c r="AE233" t="s">
        <v>75</v>
      </c>
      <c r="AF233" t="s">
        <v>76</v>
      </c>
    </row>
    <row r="234" spans="25:48" x14ac:dyDescent="0.3">
      <c r="Y234" s="19">
        <f>Y215</f>
        <v>-9.0232558139534874E-2</v>
      </c>
      <c r="Z234">
        <v>-0.1</v>
      </c>
      <c r="AB234">
        <v>-0.12</v>
      </c>
      <c r="AC234" s="19">
        <f>Z235</f>
        <v>-4.3674418604651148E-2</v>
      </c>
      <c r="AE234" s="19">
        <f>Y234</f>
        <v>-9.0232558139534874E-2</v>
      </c>
      <c r="AF234" s="19">
        <f>AC235</f>
        <v>-4.3674418604651148E-2</v>
      </c>
    </row>
    <row r="235" spans="25:48" x14ac:dyDescent="0.3">
      <c r="Y235" s="19">
        <f>Y216</f>
        <v>-9.0232558139534874E-2</v>
      </c>
      <c r="Z235" s="19">
        <f>D34</f>
        <v>-4.3674418604651148E-2</v>
      </c>
      <c r="AB235" s="19">
        <f>Y234</f>
        <v>-9.0232558139534874E-2</v>
      </c>
      <c r="AC235" s="19">
        <f>AC234</f>
        <v>-4.3674418604651148E-2</v>
      </c>
      <c r="AE235" s="19">
        <f>Y235</f>
        <v>-9.0232558139534874E-2</v>
      </c>
      <c r="AF235" s="19">
        <f>AF234</f>
        <v>-4.3674418604651148E-2</v>
      </c>
    </row>
    <row r="238" spans="25:48" x14ac:dyDescent="0.3">
      <c r="Y238" t="s">
        <v>72</v>
      </c>
    </row>
    <row r="239" spans="25:48" x14ac:dyDescent="0.3">
      <c r="Y239" t="s">
        <v>75</v>
      </c>
      <c r="Z239" t="s">
        <v>76</v>
      </c>
      <c r="AB239" t="s">
        <v>75</v>
      </c>
      <c r="AC239" t="s">
        <v>76</v>
      </c>
      <c r="AE239" t="s">
        <v>75</v>
      </c>
      <c r="AF239" t="s">
        <v>76</v>
      </c>
    </row>
    <row r="240" spans="25:48" x14ac:dyDescent="0.3">
      <c r="Y240" s="19">
        <f>Y221</f>
        <v>-9.0232558139534874E-2</v>
      </c>
      <c r="Z240">
        <f>Z234</f>
        <v>-0.1</v>
      </c>
      <c r="AB240">
        <v>-0.12</v>
      </c>
      <c r="AC240" s="19">
        <f>Z241</f>
        <v>-4.3674418604651148E-2</v>
      </c>
      <c r="AE240" s="19">
        <f>Y240</f>
        <v>-9.0232558139534874E-2</v>
      </c>
      <c r="AF240" s="19">
        <f>AC241</f>
        <v>-4.3674418604651148E-2</v>
      </c>
    </row>
    <row r="241" spans="25:32" x14ac:dyDescent="0.3">
      <c r="Y241" s="19">
        <f>Y240</f>
        <v>-9.0232558139534874E-2</v>
      </c>
      <c r="Z241" s="19">
        <f>G34</f>
        <v>-4.3674418604651148E-2</v>
      </c>
      <c r="AB241" s="19">
        <f>Y240</f>
        <v>-9.0232558139534874E-2</v>
      </c>
      <c r="AC241" s="19">
        <f>AC240</f>
        <v>-4.3674418604651148E-2</v>
      </c>
      <c r="AE241" s="19">
        <f>Y241</f>
        <v>-9.0232558139534874E-2</v>
      </c>
      <c r="AF241" s="19">
        <f>AF240</f>
        <v>-4.3674418604651148E-2</v>
      </c>
    </row>
    <row r="244" spans="25:32" x14ac:dyDescent="0.3">
      <c r="Y244" t="s">
        <v>73</v>
      </c>
    </row>
    <row r="245" spans="25:32" x14ac:dyDescent="0.3">
      <c r="Y245" t="s">
        <v>75</v>
      </c>
      <c r="Z245" t="s">
        <v>76</v>
      </c>
      <c r="AB245" t="s">
        <v>75</v>
      </c>
      <c r="AC245" t="s">
        <v>76</v>
      </c>
      <c r="AE245" t="s">
        <v>75</v>
      </c>
      <c r="AF245" t="s">
        <v>76</v>
      </c>
    </row>
    <row r="246" spans="25:32" x14ac:dyDescent="0.3">
      <c r="Y246" s="19">
        <f>Y227</f>
        <v>-0.10976744186046511</v>
      </c>
      <c r="Z246">
        <f>Z240</f>
        <v>-0.1</v>
      </c>
      <c r="AB246">
        <v>-0.12</v>
      </c>
      <c r="AC246" s="19">
        <f>Z247</f>
        <v>-7.2325581395348837E-2</v>
      </c>
      <c r="AE246" s="19">
        <f>Y246</f>
        <v>-0.10976744186046511</v>
      </c>
      <c r="AF246" s="19">
        <f>AC247</f>
        <v>-7.2325581395348837E-2</v>
      </c>
    </row>
    <row r="247" spans="25:32" x14ac:dyDescent="0.3">
      <c r="Y247" s="19">
        <f>Y246</f>
        <v>-0.10976744186046511</v>
      </c>
      <c r="Z247" s="19">
        <f>I34</f>
        <v>-7.2325581395348837E-2</v>
      </c>
      <c r="AB247" s="19">
        <f>Y246</f>
        <v>-0.10976744186046511</v>
      </c>
      <c r="AC247" s="19">
        <f>AC246</f>
        <v>-7.2325581395348837E-2</v>
      </c>
      <c r="AE247" s="19">
        <f>Y247</f>
        <v>-0.10976744186046511</v>
      </c>
      <c r="AF247" s="19">
        <f>AF246</f>
        <v>-7.2325581395348837E-2</v>
      </c>
    </row>
  </sheetData>
  <sheetProtection sheet="1" objects="1" scenarios="1"/>
  <protectedRanges>
    <protectedRange sqref="I9:I13" name="Range2"/>
    <protectedRange sqref="G9:G13" name="Range1"/>
  </protectedRanges>
  <pageMargins left="0.7" right="0.7" top="0.75" bottom="0.75" header="0.3" footer="0.3"/>
  <pageSetup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0</xdr:colOff>
                <xdr:row>93</xdr:row>
                <xdr:rowOff>0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 sizeWithCells="1">
              <from>
                <xdr:col>0</xdr:col>
                <xdr:colOff>0</xdr:colOff>
                <xdr:row>90</xdr:row>
                <xdr:rowOff>114300</xdr:rowOff>
              </from>
              <to>
                <xdr:col>0</xdr:col>
                <xdr:colOff>0</xdr:colOff>
                <xdr:row>93</xdr:row>
                <xdr:rowOff>0</xdr:rowOff>
              </to>
            </anchor>
          </objectPr>
        </oleObject>
      </mc:Choice>
      <mc:Fallback>
        <oleObject progId="Equation.DSMT4" shapeId="2050" r:id="rId6"/>
      </mc:Fallback>
    </mc:AlternateContent>
    <mc:AlternateContent xmlns:mc="http://schemas.openxmlformats.org/markup-compatibility/2006">
      <mc:Choice Requires="x14">
        <oleObject progId="Equation.DSMT4" shapeId="2051" r:id="rId8">
          <objectPr defaultSize="0" autoPict="0" r:id="rId9">
            <anchor moveWithCells="1" sizeWithCells="1">
              <from>
                <xdr:col>0</xdr:col>
                <xdr:colOff>0</xdr:colOff>
                <xdr:row>156</xdr:row>
                <xdr:rowOff>22860</xdr:rowOff>
              </from>
              <to>
                <xdr:col>0</xdr:col>
                <xdr:colOff>0</xdr:colOff>
                <xdr:row>157</xdr:row>
                <xdr:rowOff>30480</xdr:rowOff>
              </to>
            </anchor>
          </objectPr>
        </oleObject>
      </mc:Choice>
      <mc:Fallback>
        <oleObject progId="Equation.DSMT4" shapeId="2051" r:id="rId8"/>
      </mc:Fallback>
    </mc:AlternateContent>
    <mc:AlternateContent xmlns:mc="http://schemas.openxmlformats.org/markup-compatibility/2006">
      <mc:Choice Requires="x14">
        <oleObject progId="Equation.DSMT4" shapeId="2052" r:id="rId10">
          <objectPr defaultSize="0" autoPict="0" r:id="rId11">
            <anchor moveWithCells="1" sizeWithCells="1">
              <from>
                <xdr:col>0</xdr:col>
                <xdr:colOff>0</xdr:colOff>
                <xdr:row>156</xdr:row>
                <xdr:rowOff>0</xdr:rowOff>
              </from>
              <to>
                <xdr:col>0</xdr:col>
                <xdr:colOff>0</xdr:colOff>
                <xdr:row>157</xdr:row>
                <xdr:rowOff>60960</xdr:rowOff>
              </to>
            </anchor>
          </objectPr>
        </oleObject>
      </mc:Choice>
      <mc:Fallback>
        <oleObject progId="Equation.DSMT4" shapeId="2052" r:id="rId10"/>
      </mc:Fallback>
    </mc:AlternateContent>
    <mc:AlternateContent xmlns:mc="http://schemas.openxmlformats.org/markup-compatibility/2006">
      <mc:Choice Requires="x14">
        <oleObject progId="Equation.DSMT4" shapeId="2053" r:id="rId12">
          <objectPr defaultSize="0" autoPict="0" r:id="rId13">
            <anchor moveWithCells="1" sizeWithCells="1">
              <from>
                <xdr:col>0</xdr:col>
                <xdr:colOff>0</xdr:colOff>
                <xdr:row>156</xdr:row>
                <xdr:rowOff>38100</xdr:rowOff>
              </from>
              <to>
                <xdr:col>0</xdr:col>
                <xdr:colOff>0</xdr:colOff>
                <xdr:row>157</xdr:row>
                <xdr:rowOff>60960</xdr:rowOff>
              </to>
            </anchor>
          </objectPr>
        </oleObject>
      </mc:Choice>
      <mc:Fallback>
        <oleObject progId="Equation.DSMT4" shapeId="2053" r:id="rId12"/>
      </mc:Fallback>
    </mc:AlternateContent>
    <mc:AlternateContent xmlns:mc="http://schemas.openxmlformats.org/markup-compatibility/2006">
      <mc:Choice Requires="x14">
        <oleObject progId="Equation.DSMT4" shapeId="2054" r:id="rId14">
          <objectPr defaultSize="0" autoPict="0" r:id="rId9">
            <anchor moveWithCells="1" sizeWithCells="1">
              <from>
                <xdr:col>0</xdr:col>
                <xdr:colOff>0</xdr:colOff>
                <xdr:row>156</xdr:row>
                <xdr:rowOff>7620</xdr:rowOff>
              </from>
              <to>
                <xdr:col>0</xdr:col>
                <xdr:colOff>0</xdr:colOff>
                <xdr:row>157</xdr:row>
                <xdr:rowOff>22860</xdr:rowOff>
              </to>
            </anchor>
          </objectPr>
        </oleObject>
      </mc:Choice>
      <mc:Fallback>
        <oleObject progId="Equation.DSMT4" shapeId="2054" r:id="rId14"/>
      </mc:Fallback>
    </mc:AlternateContent>
    <mc:AlternateContent xmlns:mc="http://schemas.openxmlformats.org/markup-compatibility/2006">
      <mc:Choice Requires="x14">
        <oleObject progId="Equation.DSMT4" shapeId="2055" r:id="rId15">
          <objectPr defaultSize="0" autoPict="0" r:id="rId11">
            <anchor moveWithCells="1" sizeWithCells="1">
              <from>
                <xdr:col>0</xdr:col>
                <xdr:colOff>0</xdr:colOff>
                <xdr:row>156</xdr:row>
                <xdr:rowOff>0</xdr:rowOff>
              </from>
              <to>
                <xdr:col>0</xdr:col>
                <xdr:colOff>0</xdr:colOff>
                <xdr:row>157</xdr:row>
                <xdr:rowOff>60960</xdr:rowOff>
              </to>
            </anchor>
          </objectPr>
        </oleObject>
      </mc:Choice>
      <mc:Fallback>
        <oleObject progId="Equation.DSMT4" shapeId="2055" r:id="rId15"/>
      </mc:Fallback>
    </mc:AlternateContent>
    <mc:AlternateContent xmlns:mc="http://schemas.openxmlformats.org/markup-compatibility/2006">
      <mc:Choice Requires="x14">
        <oleObject progId="Equation.DSMT4" shapeId="2056" r:id="rId16">
          <objectPr defaultSize="0" autoPict="0" r:id="rId13">
            <anchor moveWithCells="1" sizeWithCells="1">
              <from>
                <xdr:col>0</xdr:col>
                <xdr:colOff>0</xdr:colOff>
                <xdr:row>156</xdr:row>
                <xdr:rowOff>38100</xdr:rowOff>
              </from>
              <to>
                <xdr:col>0</xdr:col>
                <xdr:colOff>0</xdr:colOff>
                <xdr:row>157</xdr:row>
                <xdr:rowOff>60960</xdr:rowOff>
              </to>
            </anchor>
          </objectPr>
        </oleObject>
      </mc:Choice>
      <mc:Fallback>
        <oleObject progId="Equation.DSMT4" shapeId="2056" r:id="rId16"/>
      </mc:Fallback>
    </mc:AlternateContent>
    <mc:AlternateContent xmlns:mc="http://schemas.openxmlformats.org/markup-compatibility/2006">
      <mc:Choice Requires="x14">
        <oleObject progId="Equation.DSMT4" shapeId="2057" r:id="rId17">
          <objectPr defaultSize="0" autoPict="0" r:id="rId13">
            <anchor moveWithCells="1" sizeWithCells="1">
              <from>
                <xdr:col>1</xdr:col>
                <xdr:colOff>723900</xdr:colOff>
                <xdr:row>93</xdr:row>
                <xdr:rowOff>0</xdr:rowOff>
              </from>
              <to>
                <xdr:col>3</xdr:col>
                <xdr:colOff>83820</xdr:colOff>
                <xdr:row>93</xdr:row>
                <xdr:rowOff>0</xdr:rowOff>
              </to>
            </anchor>
          </objectPr>
        </oleObject>
      </mc:Choice>
      <mc:Fallback>
        <oleObject progId="Equation.DSMT4" shapeId="2057" r:id="rId17"/>
      </mc:Fallback>
    </mc:AlternateContent>
    <mc:AlternateContent xmlns:mc="http://schemas.openxmlformats.org/markup-compatibility/2006">
      <mc:Choice Requires="x14">
        <oleObject progId="Equation.DSMT4" shapeId="2058" r:id="rId18">
          <objectPr defaultSize="0" autoPict="0" r:id="rId9">
            <anchor moveWithCells="1" sizeWithCells="1">
              <from>
                <xdr:col>1</xdr:col>
                <xdr:colOff>76200</xdr:colOff>
                <xdr:row>93</xdr:row>
                <xdr:rowOff>0</xdr:rowOff>
              </from>
              <to>
                <xdr:col>1</xdr:col>
                <xdr:colOff>190500</xdr:colOff>
                <xdr:row>93</xdr:row>
                <xdr:rowOff>0</xdr:rowOff>
              </to>
            </anchor>
          </objectPr>
        </oleObject>
      </mc:Choice>
      <mc:Fallback>
        <oleObject progId="Equation.DSMT4" shapeId="2058" r:id="rId18"/>
      </mc:Fallback>
    </mc:AlternateContent>
    <mc:AlternateContent xmlns:mc="http://schemas.openxmlformats.org/markup-compatibility/2006">
      <mc:Choice Requires="x14">
        <oleObject progId="Equation.DSMT4" shapeId="2059" r:id="rId19">
          <objectPr defaultSize="0" autoPict="0" r:id="rId11">
            <anchor moveWithCells="1" sizeWithCells="1">
              <from>
                <xdr:col>1</xdr:col>
                <xdr:colOff>731520</xdr:colOff>
                <xdr:row>93</xdr:row>
                <xdr:rowOff>0</xdr:rowOff>
              </from>
              <to>
                <xdr:col>2</xdr:col>
                <xdr:colOff>289560</xdr:colOff>
                <xdr:row>93</xdr:row>
                <xdr:rowOff>0</xdr:rowOff>
              </to>
            </anchor>
          </objectPr>
        </oleObject>
      </mc:Choice>
      <mc:Fallback>
        <oleObject progId="Equation.DSMT4" shapeId="2059" r:id="rId19"/>
      </mc:Fallback>
    </mc:AlternateContent>
    <mc:AlternateContent xmlns:mc="http://schemas.openxmlformats.org/markup-compatibility/2006">
      <mc:Choice Requires="x14">
        <oleObject progId="Equation.DSMT4" shapeId="2060" r:id="rId20">
          <objectPr defaultSize="0" autoPict="0" r:id="rId9">
            <anchor moveWithCells="1" sizeWithCells="1">
              <from>
                <xdr:col>0</xdr:col>
                <xdr:colOff>0</xdr:colOff>
                <xdr:row>156</xdr:row>
                <xdr:rowOff>7620</xdr:rowOff>
              </from>
              <to>
                <xdr:col>0</xdr:col>
                <xdr:colOff>0</xdr:colOff>
                <xdr:row>157</xdr:row>
                <xdr:rowOff>22860</xdr:rowOff>
              </to>
            </anchor>
          </objectPr>
        </oleObject>
      </mc:Choice>
      <mc:Fallback>
        <oleObject progId="Equation.DSMT4" shapeId="2060" r:id="rId20"/>
      </mc:Fallback>
    </mc:AlternateContent>
    <mc:AlternateContent xmlns:mc="http://schemas.openxmlformats.org/markup-compatibility/2006">
      <mc:Choice Requires="x14">
        <oleObject progId="Equation.DSMT4" shapeId="2061" r:id="rId21">
          <objectPr defaultSize="0" autoPict="0" r:id="rId22">
            <anchor moveWithCells="1" sizeWithCells="1">
              <from>
                <xdr:col>1</xdr:col>
                <xdr:colOff>1973580</xdr:colOff>
                <xdr:row>155</xdr:row>
                <xdr:rowOff>30480</xdr:rowOff>
              </from>
              <to>
                <xdr:col>2</xdr:col>
                <xdr:colOff>685800</xdr:colOff>
                <xdr:row>157</xdr:row>
                <xdr:rowOff>76200</xdr:rowOff>
              </to>
            </anchor>
          </objectPr>
        </oleObject>
      </mc:Choice>
      <mc:Fallback>
        <oleObject progId="Equation.DSMT4" shapeId="2061" r:id="rId21"/>
      </mc:Fallback>
    </mc:AlternateContent>
    <mc:AlternateContent xmlns:mc="http://schemas.openxmlformats.org/markup-compatibility/2006">
      <mc:Choice Requires="x14">
        <oleObject progId="Equation.DSMT4" shapeId="2062" r:id="rId23">
          <objectPr defaultSize="0" autoPict="0" r:id="rId24">
            <anchor moveWithCells="1" sizeWithCells="1">
              <from>
                <xdr:col>1</xdr:col>
                <xdr:colOff>1897380</xdr:colOff>
                <xdr:row>68</xdr:row>
                <xdr:rowOff>7620</xdr:rowOff>
              </from>
              <to>
                <xdr:col>2</xdr:col>
                <xdr:colOff>822960</xdr:colOff>
                <xdr:row>69</xdr:row>
                <xdr:rowOff>22860</xdr:rowOff>
              </to>
            </anchor>
          </objectPr>
        </oleObject>
      </mc:Choice>
      <mc:Fallback>
        <oleObject progId="Equation.DSMT4" shapeId="2062" r:id="rId23"/>
      </mc:Fallback>
    </mc:AlternateContent>
    <mc:AlternateContent xmlns:mc="http://schemas.openxmlformats.org/markup-compatibility/2006">
      <mc:Choice Requires="x14">
        <oleObject progId="Equation.DSMT4" shapeId="2063" r:id="rId25">
          <objectPr defaultSize="0" autoPict="0" r:id="rId26">
            <anchor moveWithCells="1" sizeWithCells="1">
              <from>
                <xdr:col>1</xdr:col>
                <xdr:colOff>1828800</xdr:colOff>
                <xdr:row>66</xdr:row>
                <xdr:rowOff>30480</xdr:rowOff>
              </from>
              <to>
                <xdr:col>2</xdr:col>
                <xdr:colOff>403860</xdr:colOff>
                <xdr:row>67</xdr:row>
                <xdr:rowOff>38100</xdr:rowOff>
              </to>
            </anchor>
          </objectPr>
        </oleObject>
      </mc:Choice>
      <mc:Fallback>
        <oleObject progId="Equation.DSMT4" shapeId="2063" r:id="rId25"/>
      </mc:Fallback>
    </mc:AlternateContent>
    <mc:AlternateContent xmlns:mc="http://schemas.openxmlformats.org/markup-compatibility/2006">
      <mc:Choice Requires="x14">
        <oleObject progId="Equation.DSMT4" shapeId="2064" r:id="rId27">
          <objectPr defaultSize="0" autoPict="0" r:id="rId28">
            <anchor moveWithCells="1" sizeWithCells="1">
              <from>
                <xdr:col>1</xdr:col>
                <xdr:colOff>1889760</xdr:colOff>
                <xdr:row>66</xdr:row>
                <xdr:rowOff>198120</xdr:rowOff>
              </from>
              <to>
                <xdr:col>2</xdr:col>
                <xdr:colOff>480060</xdr:colOff>
                <xdr:row>68</xdr:row>
                <xdr:rowOff>30480</xdr:rowOff>
              </to>
            </anchor>
          </objectPr>
        </oleObject>
      </mc:Choice>
      <mc:Fallback>
        <oleObject progId="Equation.DSMT4" shapeId="2064" r:id="rId27"/>
      </mc:Fallback>
    </mc:AlternateContent>
    <mc:AlternateContent xmlns:mc="http://schemas.openxmlformats.org/markup-compatibility/2006">
      <mc:Choice Requires="x14">
        <oleObject progId="Equation.DSMT4" shapeId="2065" r:id="rId29">
          <objectPr defaultSize="0" autoPict="0" r:id="rId24">
            <anchor moveWithCells="1" sizeWithCells="1">
              <from>
                <xdr:col>1</xdr:col>
                <xdr:colOff>1836420</xdr:colOff>
                <xdr:row>75</xdr:row>
                <xdr:rowOff>0</xdr:rowOff>
              </from>
              <to>
                <xdr:col>2</xdr:col>
                <xdr:colOff>914400</xdr:colOff>
                <xdr:row>76</xdr:row>
                <xdr:rowOff>45720</xdr:rowOff>
              </to>
            </anchor>
          </objectPr>
        </oleObject>
      </mc:Choice>
      <mc:Fallback>
        <oleObject progId="Equation.DSMT4" shapeId="2065" r:id="rId29"/>
      </mc:Fallback>
    </mc:AlternateContent>
    <mc:AlternateContent xmlns:mc="http://schemas.openxmlformats.org/markup-compatibility/2006">
      <mc:Choice Requires="x14">
        <oleObject progId="Equation.DSMT4" shapeId="2066" r:id="rId30">
          <objectPr defaultSize="0" autoPict="0" r:id="rId26">
            <anchor moveWithCells="1" sizeWithCells="1">
              <from>
                <xdr:col>1</xdr:col>
                <xdr:colOff>1828800</xdr:colOff>
                <xdr:row>73</xdr:row>
                <xdr:rowOff>7620</xdr:rowOff>
              </from>
              <to>
                <xdr:col>2</xdr:col>
                <xdr:colOff>495300</xdr:colOff>
                <xdr:row>74</xdr:row>
                <xdr:rowOff>38100</xdr:rowOff>
              </to>
            </anchor>
          </objectPr>
        </oleObject>
      </mc:Choice>
      <mc:Fallback>
        <oleObject progId="Equation.DSMT4" shapeId="2066" r:id="rId30"/>
      </mc:Fallback>
    </mc:AlternateContent>
    <mc:AlternateContent xmlns:mc="http://schemas.openxmlformats.org/markup-compatibility/2006">
      <mc:Choice Requires="x14">
        <oleObject progId="Equation.DSMT4" shapeId="2067" r:id="rId31">
          <objectPr defaultSize="0" autoPict="0" r:id="rId28">
            <anchor moveWithCells="1" sizeWithCells="1">
              <from>
                <xdr:col>1</xdr:col>
                <xdr:colOff>1889760</xdr:colOff>
                <xdr:row>74</xdr:row>
                <xdr:rowOff>0</xdr:rowOff>
              </from>
              <to>
                <xdr:col>2</xdr:col>
                <xdr:colOff>495300</xdr:colOff>
                <xdr:row>75</xdr:row>
                <xdr:rowOff>30480</xdr:rowOff>
              </to>
            </anchor>
          </objectPr>
        </oleObject>
      </mc:Choice>
      <mc:Fallback>
        <oleObject progId="Equation.DSMT4" shapeId="2067" r:id="rId31"/>
      </mc:Fallback>
    </mc:AlternateContent>
    <mc:AlternateContent xmlns:mc="http://schemas.openxmlformats.org/markup-compatibility/2006">
      <mc:Choice Requires="x14">
        <oleObject progId="Equation.DSMT4" shapeId="2068" r:id="rId32">
          <objectPr defaultSize="0" autoPict="0" r:id="rId33">
            <anchor moveWithCells="1" sizeWithCells="1">
              <from>
                <xdr:col>2</xdr:col>
                <xdr:colOff>114300</xdr:colOff>
                <xdr:row>158</xdr:row>
                <xdr:rowOff>38100</xdr:rowOff>
              </from>
              <to>
                <xdr:col>2</xdr:col>
                <xdr:colOff>518160</xdr:colOff>
                <xdr:row>160</xdr:row>
                <xdr:rowOff>60960</xdr:rowOff>
              </to>
            </anchor>
          </objectPr>
        </oleObject>
      </mc:Choice>
      <mc:Fallback>
        <oleObject progId="Equation.DSMT4" shapeId="2068" r:id="rId32"/>
      </mc:Fallback>
    </mc:AlternateContent>
    <mc:AlternateContent xmlns:mc="http://schemas.openxmlformats.org/markup-compatibility/2006">
      <mc:Choice Requires="x14">
        <oleObject progId="Equation.DSMT4" shapeId="2069" r:id="rId34">
          <objectPr defaultSize="0" autoPict="0" r:id="rId35">
            <anchor moveWithCells="1" sizeWithCells="1">
              <from>
                <xdr:col>6</xdr:col>
                <xdr:colOff>274320</xdr:colOff>
                <xdr:row>156</xdr:row>
                <xdr:rowOff>30480</xdr:rowOff>
              </from>
              <to>
                <xdr:col>7</xdr:col>
                <xdr:colOff>838200</xdr:colOff>
                <xdr:row>158</xdr:row>
                <xdr:rowOff>152400</xdr:rowOff>
              </to>
            </anchor>
          </objectPr>
        </oleObject>
      </mc:Choice>
      <mc:Fallback>
        <oleObject progId="Equation.DSMT4" shapeId="2069" r:id="rId34"/>
      </mc:Fallback>
    </mc:AlternateContent>
    <mc:AlternateContent xmlns:mc="http://schemas.openxmlformats.org/markup-compatibility/2006">
      <mc:Choice Requires="x14">
        <oleObject progId="Equation.DSMT4" shapeId="2070" r:id="rId36">
          <objectPr defaultSize="0" autoPict="0" r:id="rId13">
            <anchor moveWithCells="1" sizeWithCells="1">
              <from>
                <xdr:col>1</xdr:col>
                <xdr:colOff>723900</xdr:colOff>
                <xdr:row>60</xdr:row>
                <xdr:rowOff>0</xdr:rowOff>
              </from>
              <to>
                <xdr:col>3</xdr:col>
                <xdr:colOff>83820</xdr:colOff>
                <xdr:row>60</xdr:row>
                <xdr:rowOff>0</xdr:rowOff>
              </to>
            </anchor>
          </objectPr>
        </oleObject>
      </mc:Choice>
      <mc:Fallback>
        <oleObject progId="Equation.DSMT4" shapeId="2070" r:id="rId36"/>
      </mc:Fallback>
    </mc:AlternateContent>
    <mc:AlternateContent xmlns:mc="http://schemas.openxmlformats.org/markup-compatibility/2006">
      <mc:Choice Requires="x14">
        <oleObject progId="Equation.DSMT4" shapeId="2071" r:id="rId37">
          <objectPr defaultSize="0" autoPict="0" r:id="rId9">
            <anchor moveWithCells="1" sizeWithCells="1">
              <from>
                <xdr:col>1</xdr:col>
                <xdr:colOff>76200</xdr:colOff>
                <xdr:row>60</xdr:row>
                <xdr:rowOff>0</xdr:rowOff>
              </from>
              <to>
                <xdr:col>1</xdr:col>
                <xdr:colOff>190500</xdr:colOff>
                <xdr:row>60</xdr:row>
                <xdr:rowOff>0</xdr:rowOff>
              </to>
            </anchor>
          </objectPr>
        </oleObject>
      </mc:Choice>
      <mc:Fallback>
        <oleObject progId="Equation.DSMT4" shapeId="2071" r:id="rId37"/>
      </mc:Fallback>
    </mc:AlternateContent>
    <mc:AlternateContent xmlns:mc="http://schemas.openxmlformats.org/markup-compatibility/2006">
      <mc:Choice Requires="x14">
        <oleObject progId="Equation.DSMT4" shapeId="2072" r:id="rId38">
          <objectPr defaultSize="0" autoPict="0" r:id="rId11">
            <anchor moveWithCells="1" sizeWithCells="1">
              <from>
                <xdr:col>1</xdr:col>
                <xdr:colOff>731520</xdr:colOff>
                <xdr:row>60</xdr:row>
                <xdr:rowOff>0</xdr:rowOff>
              </from>
              <to>
                <xdr:col>2</xdr:col>
                <xdr:colOff>289560</xdr:colOff>
                <xdr:row>60</xdr:row>
                <xdr:rowOff>0</xdr:rowOff>
              </to>
            </anchor>
          </objectPr>
        </oleObject>
      </mc:Choice>
      <mc:Fallback>
        <oleObject progId="Equation.DSMT4" shapeId="2072" r:id="rId38"/>
      </mc:Fallback>
    </mc:AlternateContent>
    <mc:AlternateContent xmlns:mc="http://schemas.openxmlformats.org/markup-compatibility/2006">
      <mc:Choice Requires="x14">
        <oleObject progId="Equation.DSMT4" shapeId="2073" r:id="rId39">
          <objectPr defaultSize="0" autoPict="0" r:id="rId40">
            <anchor moveWithCells="1" sizeWithCells="1">
              <from>
                <xdr:col>1</xdr:col>
                <xdr:colOff>1600200</xdr:colOff>
                <xdr:row>39</xdr:row>
                <xdr:rowOff>182880</xdr:rowOff>
              </from>
              <to>
                <xdr:col>2</xdr:col>
                <xdr:colOff>251460</xdr:colOff>
                <xdr:row>41</xdr:row>
                <xdr:rowOff>30480</xdr:rowOff>
              </to>
            </anchor>
          </objectPr>
        </oleObject>
      </mc:Choice>
      <mc:Fallback>
        <oleObject progId="Equation.DSMT4" shapeId="2073" r:id="rId39"/>
      </mc:Fallback>
    </mc:AlternateContent>
    <mc:AlternateContent xmlns:mc="http://schemas.openxmlformats.org/markup-compatibility/2006">
      <mc:Choice Requires="x14">
        <oleObject progId="Equation.DSMT4" shapeId="2074" r:id="rId41">
          <objectPr defaultSize="0" autoPict="0" r:id="rId42">
            <anchor moveWithCells="1" sizeWithCells="1">
              <from>
                <xdr:col>1</xdr:col>
                <xdr:colOff>1584960</xdr:colOff>
                <xdr:row>41</xdr:row>
                <xdr:rowOff>0</xdr:rowOff>
              </from>
              <to>
                <xdr:col>2</xdr:col>
                <xdr:colOff>708660</xdr:colOff>
                <xdr:row>42</xdr:row>
                <xdr:rowOff>38100</xdr:rowOff>
              </to>
            </anchor>
          </objectPr>
        </oleObject>
      </mc:Choice>
      <mc:Fallback>
        <oleObject progId="Equation.DSMT4" shapeId="2074" r:id="rId41"/>
      </mc:Fallback>
    </mc:AlternateContent>
    <mc:AlternateContent xmlns:mc="http://schemas.openxmlformats.org/markup-compatibility/2006">
      <mc:Choice Requires="x14">
        <oleObject progId="Equation.DSMT4" shapeId="2075" r:id="rId43">
          <objectPr defaultSize="0" autoPict="0" r:id="rId24">
            <anchor moveWithCells="1" sizeWithCells="1">
              <from>
                <xdr:col>1</xdr:col>
                <xdr:colOff>1699260</xdr:colOff>
                <xdr:row>42</xdr:row>
                <xdr:rowOff>22860</xdr:rowOff>
              </from>
              <to>
                <xdr:col>2</xdr:col>
                <xdr:colOff>769620</xdr:colOff>
                <xdr:row>43</xdr:row>
                <xdr:rowOff>68580</xdr:rowOff>
              </to>
            </anchor>
          </objectPr>
        </oleObject>
      </mc:Choice>
      <mc:Fallback>
        <oleObject progId="Equation.DSMT4" shapeId="2075" r:id="rId43"/>
      </mc:Fallback>
    </mc:AlternateContent>
    <mc:AlternateContent xmlns:mc="http://schemas.openxmlformats.org/markup-compatibility/2006">
      <mc:Choice Requires="x14">
        <oleObject progId="Equation.DSMT4" shapeId="2076" r:id="rId44">
          <objectPr defaultSize="0" autoPict="0" r:id="rId45">
            <anchor moveWithCells="1" sizeWithCells="1">
              <from>
                <xdr:col>1</xdr:col>
                <xdr:colOff>1783080</xdr:colOff>
                <xdr:row>43</xdr:row>
                <xdr:rowOff>30480</xdr:rowOff>
              </from>
              <to>
                <xdr:col>1</xdr:col>
                <xdr:colOff>2042160</xdr:colOff>
                <xdr:row>44</xdr:row>
                <xdr:rowOff>0</xdr:rowOff>
              </to>
            </anchor>
          </objectPr>
        </oleObject>
      </mc:Choice>
      <mc:Fallback>
        <oleObject progId="Equation.DSMT4" shapeId="2076" r:id="rId44"/>
      </mc:Fallback>
    </mc:AlternateContent>
    <mc:AlternateContent xmlns:mc="http://schemas.openxmlformats.org/markup-compatibility/2006">
      <mc:Choice Requires="x14">
        <oleObject progId="Equation.DSMT4" shapeId="2077" r:id="rId46">
          <objectPr defaultSize="0" autoPict="0" r:id="rId40">
            <anchor moveWithCells="1" sizeWithCells="1">
              <from>
                <xdr:col>1</xdr:col>
                <xdr:colOff>1600200</xdr:colOff>
                <xdr:row>46</xdr:row>
                <xdr:rowOff>182880</xdr:rowOff>
              </from>
              <to>
                <xdr:col>2</xdr:col>
                <xdr:colOff>251460</xdr:colOff>
                <xdr:row>48</xdr:row>
                <xdr:rowOff>30480</xdr:rowOff>
              </to>
            </anchor>
          </objectPr>
        </oleObject>
      </mc:Choice>
      <mc:Fallback>
        <oleObject progId="Equation.DSMT4" shapeId="2077" r:id="rId46"/>
      </mc:Fallback>
    </mc:AlternateContent>
    <mc:AlternateContent xmlns:mc="http://schemas.openxmlformats.org/markup-compatibility/2006">
      <mc:Choice Requires="x14">
        <oleObject progId="Equation.DSMT4" shapeId="2078" r:id="rId47">
          <objectPr defaultSize="0" autoPict="0" r:id="rId42">
            <anchor moveWithCells="1" sizeWithCells="1">
              <from>
                <xdr:col>1</xdr:col>
                <xdr:colOff>1584960</xdr:colOff>
                <xdr:row>48</xdr:row>
                <xdr:rowOff>0</xdr:rowOff>
              </from>
              <to>
                <xdr:col>2</xdr:col>
                <xdr:colOff>708660</xdr:colOff>
                <xdr:row>49</xdr:row>
                <xdr:rowOff>38100</xdr:rowOff>
              </to>
            </anchor>
          </objectPr>
        </oleObject>
      </mc:Choice>
      <mc:Fallback>
        <oleObject progId="Equation.DSMT4" shapeId="2078" r:id="rId47"/>
      </mc:Fallback>
    </mc:AlternateContent>
    <mc:AlternateContent xmlns:mc="http://schemas.openxmlformats.org/markup-compatibility/2006">
      <mc:Choice Requires="x14">
        <oleObject progId="Equation.DSMT4" shapeId="2079" r:id="rId48">
          <objectPr defaultSize="0" autoPict="0" r:id="rId24">
            <anchor moveWithCells="1" sizeWithCells="1">
              <from>
                <xdr:col>1</xdr:col>
                <xdr:colOff>1699260</xdr:colOff>
                <xdr:row>49</xdr:row>
                <xdr:rowOff>22860</xdr:rowOff>
              </from>
              <to>
                <xdr:col>2</xdr:col>
                <xdr:colOff>769620</xdr:colOff>
                <xdr:row>50</xdr:row>
                <xdr:rowOff>68580</xdr:rowOff>
              </to>
            </anchor>
          </objectPr>
        </oleObject>
      </mc:Choice>
      <mc:Fallback>
        <oleObject progId="Equation.DSMT4" shapeId="2079" r:id="rId48"/>
      </mc:Fallback>
    </mc:AlternateContent>
    <mc:AlternateContent xmlns:mc="http://schemas.openxmlformats.org/markup-compatibility/2006">
      <mc:Choice Requires="x14">
        <oleObject progId="Equation.DSMT4" shapeId="2080" r:id="rId49">
          <objectPr defaultSize="0" autoPict="0" r:id="rId45">
            <anchor moveWithCells="1" sizeWithCells="1">
              <from>
                <xdr:col>1</xdr:col>
                <xdr:colOff>1783080</xdr:colOff>
                <xdr:row>50</xdr:row>
                <xdr:rowOff>30480</xdr:rowOff>
              </from>
              <to>
                <xdr:col>1</xdr:col>
                <xdr:colOff>2042160</xdr:colOff>
                <xdr:row>51</xdr:row>
                <xdr:rowOff>30480</xdr:rowOff>
              </to>
            </anchor>
          </objectPr>
        </oleObject>
      </mc:Choice>
      <mc:Fallback>
        <oleObject progId="Equation.DSMT4" shapeId="2080" r:id="rId49"/>
      </mc:Fallback>
    </mc:AlternateContent>
    <mc:AlternateContent xmlns:mc="http://schemas.openxmlformats.org/markup-compatibility/2006">
      <mc:Choice Requires="x14">
        <oleObject progId="Equation.DSMT4" shapeId="2081" r:id="rId50">
          <objectPr defaultSize="0" autoPict="0" r:id="rId22">
            <anchor moveWithCells="1" sizeWithCells="1">
              <from>
                <xdr:col>1</xdr:col>
                <xdr:colOff>1828800</xdr:colOff>
                <xdr:row>141</xdr:row>
                <xdr:rowOff>30480</xdr:rowOff>
              </from>
              <to>
                <xdr:col>2</xdr:col>
                <xdr:colOff>693420</xdr:colOff>
                <xdr:row>143</xdr:row>
                <xdr:rowOff>68580</xdr:rowOff>
              </to>
            </anchor>
          </objectPr>
        </oleObject>
      </mc:Choice>
      <mc:Fallback>
        <oleObject progId="Equation.DSMT4" shapeId="2081" r:id="rId50"/>
      </mc:Fallback>
    </mc:AlternateContent>
    <mc:AlternateContent xmlns:mc="http://schemas.openxmlformats.org/markup-compatibility/2006">
      <mc:Choice Requires="x14">
        <oleObject progId="Equation.DSMT4" shapeId="2082" r:id="rId51">
          <objectPr defaultSize="0" autoPict="0" r:id="rId52">
            <anchor moveWithCells="1" sizeWithCells="1">
              <from>
                <xdr:col>1</xdr:col>
                <xdr:colOff>1828800</xdr:colOff>
                <xdr:row>144</xdr:row>
                <xdr:rowOff>53340</xdr:rowOff>
              </from>
              <to>
                <xdr:col>2</xdr:col>
                <xdr:colOff>685800</xdr:colOff>
                <xdr:row>146</xdr:row>
                <xdr:rowOff>45720</xdr:rowOff>
              </to>
            </anchor>
          </objectPr>
        </oleObject>
      </mc:Choice>
      <mc:Fallback>
        <oleObject progId="Equation.DSMT4" shapeId="2082" r:id="rId51"/>
      </mc:Fallback>
    </mc:AlternateContent>
    <mc:AlternateContent xmlns:mc="http://schemas.openxmlformats.org/markup-compatibility/2006">
      <mc:Choice Requires="x14">
        <oleObject progId="Equation.DSMT4" shapeId="2083" r:id="rId53">
          <objectPr defaultSize="0" autoPict="0" r:id="rId54">
            <anchor moveWithCells="1" sizeWithCells="1">
              <from>
                <xdr:col>5</xdr:col>
                <xdr:colOff>7620</xdr:colOff>
                <xdr:row>142</xdr:row>
                <xdr:rowOff>15240</xdr:rowOff>
              </from>
              <to>
                <xdr:col>7</xdr:col>
                <xdr:colOff>472440</xdr:colOff>
                <xdr:row>144</xdr:row>
                <xdr:rowOff>144780</xdr:rowOff>
              </to>
            </anchor>
          </objectPr>
        </oleObject>
      </mc:Choice>
      <mc:Fallback>
        <oleObject progId="Equation.DSMT4" shapeId="2083" r:id="rId53"/>
      </mc:Fallback>
    </mc:AlternateContent>
    <mc:AlternateContent xmlns:mc="http://schemas.openxmlformats.org/markup-compatibility/2006">
      <mc:Choice Requires="x14">
        <oleObject progId="Equation.DSMT4" shapeId="2084" r:id="rId55">
          <objectPr defaultSize="0" autoPict="0" r:id="rId9">
            <anchor moveWithCells="1" sizeWithCells="1">
              <from>
                <xdr:col>1</xdr:col>
                <xdr:colOff>76200</xdr:colOff>
                <xdr:row>36</xdr:row>
                <xdr:rowOff>0</xdr:rowOff>
              </from>
              <to>
                <xdr:col>1</xdr:col>
                <xdr:colOff>190500</xdr:colOff>
                <xdr:row>36</xdr:row>
                <xdr:rowOff>0</xdr:rowOff>
              </to>
            </anchor>
          </objectPr>
        </oleObject>
      </mc:Choice>
      <mc:Fallback>
        <oleObject progId="Equation.DSMT4" shapeId="2084" r:id="rId55"/>
      </mc:Fallback>
    </mc:AlternateContent>
    <mc:AlternateContent xmlns:mc="http://schemas.openxmlformats.org/markup-compatibility/2006">
      <mc:Choice Requires="x14">
        <oleObject progId="Equation.DSMT4" shapeId="2085" r:id="rId56">
          <objectPr defaultSize="0" autoPict="0" r:id="rId11">
            <anchor moveWithCells="1" sizeWithCells="1">
              <from>
                <xdr:col>1</xdr:col>
                <xdr:colOff>731520</xdr:colOff>
                <xdr:row>36</xdr:row>
                <xdr:rowOff>0</xdr:rowOff>
              </from>
              <to>
                <xdr:col>2</xdr:col>
                <xdr:colOff>289560</xdr:colOff>
                <xdr:row>36</xdr:row>
                <xdr:rowOff>0</xdr:rowOff>
              </to>
            </anchor>
          </objectPr>
        </oleObject>
      </mc:Choice>
      <mc:Fallback>
        <oleObject progId="Equation.DSMT4" shapeId="2085" r:id="rId56"/>
      </mc:Fallback>
    </mc:AlternateContent>
    <mc:AlternateContent xmlns:mc="http://schemas.openxmlformats.org/markup-compatibility/2006">
      <mc:Choice Requires="x14">
        <oleObject progId="Equation.DSMT4" shapeId="2086" r:id="rId57">
          <objectPr defaultSize="0" autoPict="0" r:id="rId9">
            <anchor moveWithCells="1" sizeWithCells="1">
              <from>
                <xdr:col>1</xdr:col>
                <xdr:colOff>76200</xdr:colOff>
                <xdr:row>27</xdr:row>
                <xdr:rowOff>0</xdr:rowOff>
              </from>
              <to>
                <xdr:col>1</xdr:col>
                <xdr:colOff>190500</xdr:colOff>
                <xdr:row>27</xdr:row>
                <xdr:rowOff>0</xdr:rowOff>
              </to>
            </anchor>
          </objectPr>
        </oleObject>
      </mc:Choice>
      <mc:Fallback>
        <oleObject progId="Equation.DSMT4" shapeId="2086" r:id="rId57"/>
      </mc:Fallback>
    </mc:AlternateContent>
    <mc:AlternateContent xmlns:mc="http://schemas.openxmlformats.org/markup-compatibility/2006">
      <mc:Choice Requires="x14">
        <oleObject progId="Equation.DSMT4" shapeId="2087" r:id="rId58">
          <objectPr defaultSize="0" autoPict="0" r:id="rId11">
            <anchor moveWithCells="1" sizeWithCells="1">
              <from>
                <xdr:col>1</xdr:col>
                <xdr:colOff>731520</xdr:colOff>
                <xdr:row>27</xdr:row>
                <xdr:rowOff>0</xdr:rowOff>
              </from>
              <to>
                <xdr:col>2</xdr:col>
                <xdr:colOff>289560</xdr:colOff>
                <xdr:row>27</xdr:row>
                <xdr:rowOff>0</xdr:rowOff>
              </to>
            </anchor>
          </objectPr>
        </oleObject>
      </mc:Choice>
      <mc:Fallback>
        <oleObject progId="Equation.DSMT4" shapeId="2087" r:id="rId5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NOZLBZLB EXAMPLE WITH CHART FIN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2014-05-09T11:20:03Z</dcterms:created>
  <dcterms:modified xsi:type="dcterms:W3CDTF">2014-11-21T02:28:41Z</dcterms:modified>
</cp:coreProperties>
</file>