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E. Tanner\Documents\JHU2018\Mod 6\MEMO ASSIGNMENT\"/>
    </mc:Choice>
  </mc:AlternateContent>
  <xr:revisionPtr revIDLastSave="0" documentId="13_ncr:1_{15980A02-B11E-4289-AAC4-0ED05D0A41DB}" xr6:coauthVersionLast="31" xr6:coauthVersionMax="31" xr10:uidLastSave="{00000000-0000-0000-0000-000000000000}"/>
  <bookViews>
    <workbookView xWindow="2895" yWindow="0" windowWidth="22065" windowHeight="11235" activeTab="1" xr2:uid="{00000000-000D-0000-FFFF-FFFF00000000}"/>
  </bookViews>
  <sheets>
    <sheet name="STAGE Ia revamp NO num STDALONE" sheetId="7" r:id="rId1"/>
    <sheet name="STAGE Ia revamp NO numbers" sheetId="5" r:id="rId2"/>
  </sheets>
  <externalReferences>
    <externalReference r:id="rId3"/>
    <externalReference r:id="rId4"/>
  </externalReferences>
  <definedNames>
    <definedName name="_DLX2.USE" localSheetId="0">#REF!</definedName>
    <definedName name="_DLX2.USE" localSheetId="1">#REF!</definedName>
    <definedName name="_DLX2.USE">#REF!</definedName>
    <definedName name="DEMAND">'STAGE Ia revamp NO numbers'!$G$165:$G$167</definedName>
    <definedName name="EXPECTEDINF">'STAGE Ia revamp NO numbers'!$G$161:$G$163</definedName>
    <definedName name="fromyear">[1]Data!$B$24</definedName>
    <definedName name="MONPOLICY">'STAGE Ia revamp NO numbers'!$G$169:$G$171</definedName>
    <definedName name="SUPPSHOCK">'STAGE Ia revamp NO numbers'!$G$157:$G$159</definedName>
    <definedName name="toyear">[1]Data!$B$25</definedName>
    <definedName name="zzz" localSheetId="0">#REF!</definedName>
    <definedName name="zzz" localSheetId="1">#REF!</definedName>
    <definedName name="zzz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5" l="1"/>
  <c r="I178" i="5" l="1"/>
  <c r="I140" i="5" s="1"/>
  <c r="G178" i="5"/>
  <c r="G140" i="5" s="1"/>
  <c r="I177" i="5"/>
  <c r="I139" i="5" s="1"/>
  <c r="G177" i="5"/>
  <c r="G139" i="5" s="1"/>
  <c r="I175" i="5"/>
  <c r="I137" i="5" s="1"/>
  <c r="G175" i="5"/>
  <c r="G137" i="5" s="1"/>
  <c r="I174" i="5"/>
  <c r="I136" i="5" s="1"/>
  <c r="G174" i="5"/>
  <c r="G136" i="5" s="1"/>
  <c r="I138" i="5"/>
  <c r="G138" i="5"/>
  <c r="G83" i="7" l="1"/>
  <c r="G40" i="7" s="1"/>
  <c r="I83" i="7"/>
  <c r="Q83" i="7"/>
  <c r="Q82" i="7"/>
  <c r="M148" i="7"/>
  <c r="M154" i="7" s="1"/>
  <c r="O129" i="7"/>
  <c r="O135" i="7" s="1"/>
  <c r="M129" i="7"/>
  <c r="M135" i="7" s="1"/>
  <c r="K105" i="7"/>
  <c r="K106" i="7" s="1"/>
  <c r="K103" i="7"/>
  <c r="K102" i="7"/>
  <c r="K101" i="7" s="1"/>
  <c r="I82" i="7"/>
  <c r="I20" i="7" s="1"/>
  <c r="G82" i="7"/>
  <c r="I81" i="7"/>
  <c r="G81" i="7"/>
  <c r="D81" i="7"/>
  <c r="I80" i="7"/>
  <c r="G80" i="7"/>
  <c r="D80" i="7"/>
  <c r="Q103" i="7" s="1"/>
  <c r="I79" i="7"/>
  <c r="I38" i="7" s="1"/>
  <c r="G79" i="7"/>
  <c r="G38" i="7" s="1"/>
  <c r="D76" i="7"/>
  <c r="D73" i="7"/>
  <c r="D65" i="7"/>
  <c r="D39" i="7" s="1"/>
  <c r="D40" i="7"/>
  <c r="D38" i="7"/>
  <c r="E31" i="7"/>
  <c r="B21" i="7"/>
  <c r="B20" i="7"/>
  <c r="B19" i="7"/>
  <c r="B18" i="7"/>
  <c r="B17" i="7"/>
  <c r="B199" i="5"/>
  <c r="B198" i="5"/>
  <c r="B197" i="5"/>
  <c r="B196" i="5"/>
  <c r="B195" i="5"/>
  <c r="D37" i="7" l="1"/>
  <c r="D69" i="7"/>
  <c r="I71" i="7" s="1"/>
  <c r="D46" i="7" s="1"/>
  <c r="D44" i="7"/>
  <c r="G17" i="7"/>
  <c r="G45" i="7"/>
  <c r="G39" i="7"/>
  <c r="G46" i="7" s="1"/>
  <c r="G47" i="7"/>
  <c r="G18" i="7"/>
  <c r="I17" i="7"/>
  <c r="G21" i="7"/>
  <c r="R106" i="7"/>
  <c r="V106" i="7" s="1"/>
  <c r="R103" i="7"/>
  <c r="V103" i="7" s="1"/>
  <c r="R102" i="7"/>
  <c r="V102" i="7" s="1"/>
  <c r="Z102" i="7" s="1"/>
  <c r="G37" i="7"/>
  <c r="G44" i="7" s="1"/>
  <c r="I39" i="7"/>
  <c r="I46" i="7" s="1"/>
  <c r="O104" i="7"/>
  <c r="N103" i="7"/>
  <c r="G20" i="7"/>
  <c r="R105" i="7"/>
  <c r="V105" i="7" s="1"/>
  <c r="N106" i="7"/>
  <c r="I21" i="7"/>
  <c r="I40" i="7"/>
  <c r="I47" i="7" s="1"/>
  <c r="D45" i="7"/>
  <c r="K100" i="7"/>
  <c r="S100" i="7" s="1"/>
  <c r="W100" i="7" s="1"/>
  <c r="N101" i="7"/>
  <c r="S104" i="7"/>
  <c r="W104" i="7" s="1"/>
  <c r="S101" i="7"/>
  <c r="W101" i="7" s="1"/>
  <c r="S106" i="7"/>
  <c r="W106" i="7" s="1"/>
  <c r="S103" i="7"/>
  <c r="W103" i="7" s="1"/>
  <c r="S105" i="7"/>
  <c r="W105" i="7" s="1"/>
  <c r="S102" i="7"/>
  <c r="W102" i="7" s="1"/>
  <c r="I37" i="7"/>
  <c r="I44" i="7" s="1"/>
  <c r="O101" i="7"/>
  <c r="I18" i="7"/>
  <c r="Q106" i="7"/>
  <c r="U106" i="7" s="1"/>
  <c r="K107" i="7"/>
  <c r="S107" i="7" s="1"/>
  <c r="W107" i="7" s="1"/>
  <c r="M101" i="7"/>
  <c r="O103" i="7"/>
  <c r="M104" i="7"/>
  <c r="O106" i="7"/>
  <c r="N104" i="7"/>
  <c r="Q101" i="7"/>
  <c r="U101" i="7" s="1"/>
  <c r="M102" i="7"/>
  <c r="Q104" i="7"/>
  <c r="M105" i="7"/>
  <c r="O107" i="7"/>
  <c r="R101" i="7"/>
  <c r="V101" i="7" s="1"/>
  <c r="N102" i="7"/>
  <c r="U103" i="7"/>
  <c r="R104" i="7"/>
  <c r="V104" i="7" s="1"/>
  <c r="N105" i="7"/>
  <c r="Q107" i="7"/>
  <c r="U107" i="7" s="1"/>
  <c r="M100" i="7"/>
  <c r="O102" i="7"/>
  <c r="O105" i="7"/>
  <c r="Q102" i="7"/>
  <c r="U102" i="7" s="1"/>
  <c r="M103" i="7"/>
  <c r="U104" i="7"/>
  <c r="Q105" i="7"/>
  <c r="U105" i="7" s="1"/>
  <c r="M106" i="7"/>
  <c r="I45" i="7" l="1"/>
  <c r="D47" i="7"/>
  <c r="R107" i="7"/>
  <c r="V107" i="7" s="1"/>
  <c r="Z107" i="7" s="1"/>
  <c r="AD107" i="7" s="1"/>
  <c r="M107" i="7"/>
  <c r="D50" i="7"/>
  <c r="L123" i="7" s="1"/>
  <c r="G50" i="7"/>
  <c r="G54" i="7" s="1"/>
  <c r="N100" i="7"/>
  <c r="I50" i="7"/>
  <c r="I54" i="7" s="1"/>
  <c r="M155" i="7" s="1"/>
  <c r="P154" i="7" s="1"/>
  <c r="P155" i="7" s="1"/>
  <c r="S154" i="7" s="1"/>
  <c r="S155" i="7" s="1"/>
  <c r="AD102" i="7"/>
  <c r="AH102" i="7"/>
  <c r="AI100" i="7"/>
  <c r="AA100" i="7"/>
  <c r="AE100" i="7" s="1"/>
  <c r="AA105" i="7"/>
  <c r="AE105" i="7" s="1"/>
  <c r="AI105" i="7"/>
  <c r="AA102" i="7"/>
  <c r="AE102" i="7" s="1"/>
  <c r="AI102" i="7"/>
  <c r="AA103" i="7"/>
  <c r="AE103" i="7" s="1"/>
  <c r="AI103" i="7"/>
  <c r="AH107" i="7"/>
  <c r="AA107" i="7"/>
  <c r="AE107" i="7" s="1"/>
  <c r="AI107" i="7"/>
  <c r="AA106" i="7"/>
  <c r="AE106" i="7" s="1"/>
  <c r="AI106" i="7"/>
  <c r="AA104" i="7"/>
  <c r="AE104" i="7" s="1"/>
  <c r="AI104" i="7"/>
  <c r="AG106" i="7"/>
  <c r="Y106" i="7"/>
  <c r="AC106" i="7" s="1"/>
  <c r="Y104" i="7"/>
  <c r="AC104" i="7" s="1"/>
  <c r="AG104" i="7"/>
  <c r="AH106" i="7"/>
  <c r="Z106" i="7"/>
  <c r="AD106" i="7" s="1"/>
  <c r="K108" i="7"/>
  <c r="N107" i="7"/>
  <c r="D53" i="7"/>
  <c r="D56" i="7"/>
  <c r="D27" i="7"/>
  <c r="AG107" i="7"/>
  <c r="Y107" i="7"/>
  <c r="AC107" i="7" s="1"/>
  <c r="Y102" i="7"/>
  <c r="AC102" i="7" s="1"/>
  <c r="AG102" i="7"/>
  <c r="AH104" i="7"/>
  <c r="Z104" i="7"/>
  <c r="AD104" i="7" s="1"/>
  <c r="R100" i="7"/>
  <c r="V100" i="7" s="1"/>
  <c r="K99" i="7"/>
  <c r="Q100" i="7"/>
  <c r="U100" i="7" s="1"/>
  <c r="O100" i="7"/>
  <c r="AH103" i="7"/>
  <c r="Z103" i="7"/>
  <c r="AD103" i="7" s="1"/>
  <c r="AG103" i="7"/>
  <c r="Y103" i="7"/>
  <c r="AC103" i="7" s="1"/>
  <c r="AA101" i="7"/>
  <c r="AE101" i="7" s="1"/>
  <c r="AI101" i="7"/>
  <c r="AH101" i="7"/>
  <c r="Z101" i="7"/>
  <c r="AD101" i="7" s="1"/>
  <c r="Y105" i="7"/>
  <c r="AC105" i="7" s="1"/>
  <c r="AG105" i="7"/>
  <c r="Y101" i="7"/>
  <c r="AC101" i="7" s="1"/>
  <c r="AG101" i="7"/>
  <c r="Z105" i="7"/>
  <c r="AD105" i="7" s="1"/>
  <c r="AH105" i="7"/>
  <c r="D54" i="7" l="1"/>
  <c r="I53" i="7"/>
  <c r="I55" i="7" s="1"/>
  <c r="I31" i="7" s="1"/>
  <c r="I27" i="7"/>
  <c r="I56" i="7"/>
  <c r="L154" i="7"/>
  <c r="O155" i="7" s="1"/>
  <c r="I29" i="7"/>
  <c r="L135" i="7"/>
  <c r="L136" i="7" s="1"/>
  <c r="G29" i="7"/>
  <c r="M149" i="7"/>
  <c r="P148" i="7" s="1"/>
  <c r="P149" i="7" s="1"/>
  <c r="S148" i="7" s="1"/>
  <c r="S149" i="7" s="1"/>
  <c r="G53" i="7"/>
  <c r="G28" i="7" s="1"/>
  <c r="G56" i="7"/>
  <c r="L129" i="7"/>
  <c r="G27" i="7"/>
  <c r="O124" i="7"/>
  <c r="L124" i="7"/>
  <c r="L142" i="7"/>
  <c r="R123" i="7"/>
  <c r="Y100" i="7"/>
  <c r="AC100" i="7" s="1"/>
  <c r="AG100" i="7"/>
  <c r="K109" i="7"/>
  <c r="Q108" i="7"/>
  <c r="U108" i="7" s="1"/>
  <c r="S108" i="7"/>
  <c r="W108" i="7" s="1"/>
  <c r="O108" i="7"/>
  <c r="N108" i="7"/>
  <c r="R108" i="7"/>
  <c r="V108" i="7" s="1"/>
  <c r="M108" i="7"/>
  <c r="K98" i="7"/>
  <c r="S99" i="7"/>
  <c r="W99" i="7" s="1"/>
  <c r="M99" i="7"/>
  <c r="N99" i="7"/>
  <c r="O99" i="7"/>
  <c r="R99" i="7"/>
  <c r="V99" i="7" s="1"/>
  <c r="Q99" i="7"/>
  <c r="U99" i="7" s="1"/>
  <c r="M124" i="7"/>
  <c r="P123" i="7" s="1"/>
  <c r="P124" i="7" s="1"/>
  <c r="S123" i="7" s="1"/>
  <c r="S124" i="7" s="1"/>
  <c r="D28" i="7"/>
  <c r="D55" i="7"/>
  <c r="D30" i="7" s="1"/>
  <c r="AH100" i="7"/>
  <c r="Z100" i="7"/>
  <c r="AD100" i="7" s="1"/>
  <c r="M143" i="7"/>
  <c r="P142" i="7" s="1"/>
  <c r="P143" i="7" s="1"/>
  <c r="S142" i="7" s="1"/>
  <c r="S143" i="7" s="1"/>
  <c r="D29" i="7"/>
  <c r="L155" i="7" l="1"/>
  <c r="R155" i="7" s="1"/>
  <c r="R135" i="7"/>
  <c r="I28" i="7"/>
  <c r="M136" i="7"/>
  <c r="P136" i="7" s="1"/>
  <c r="S135" i="7" s="1"/>
  <c r="S136" i="7" s="1"/>
  <c r="O82" i="7"/>
  <c r="R154" i="7"/>
  <c r="G55" i="7"/>
  <c r="G31" i="7" s="1"/>
  <c r="M130" i="7"/>
  <c r="P129" i="7" s="1"/>
  <c r="R129" i="7"/>
  <c r="L148" i="7"/>
  <c r="L130" i="7"/>
  <c r="I30" i="7"/>
  <c r="Z108" i="7"/>
  <c r="AD108" i="7" s="1"/>
  <c r="AH108" i="7"/>
  <c r="O143" i="7"/>
  <c r="R142" i="7"/>
  <c r="Z99" i="7"/>
  <c r="AD99" i="7" s="1"/>
  <c r="AH99" i="7"/>
  <c r="AA99" i="7"/>
  <c r="AE99" i="7" s="1"/>
  <c r="AI99" i="7"/>
  <c r="AI108" i="7"/>
  <c r="AA108" i="7"/>
  <c r="AE108" i="7" s="1"/>
  <c r="R124" i="7"/>
  <c r="L143" i="7"/>
  <c r="R143" i="7" s="1"/>
  <c r="K97" i="7"/>
  <c r="O98" i="7"/>
  <c r="Q98" i="7"/>
  <c r="U98" i="7" s="1"/>
  <c r="M98" i="7"/>
  <c r="S98" i="7"/>
  <c r="W98" i="7" s="1"/>
  <c r="N98" i="7"/>
  <c r="R98" i="7"/>
  <c r="V98" i="7" s="1"/>
  <c r="Y108" i="7"/>
  <c r="AC108" i="7" s="1"/>
  <c r="AG108" i="7"/>
  <c r="R136" i="7"/>
  <c r="O136" i="7"/>
  <c r="K110" i="7"/>
  <c r="Q109" i="7"/>
  <c r="U109" i="7" s="1"/>
  <c r="M109" i="7"/>
  <c r="R109" i="7"/>
  <c r="V109" i="7" s="1"/>
  <c r="N109" i="7"/>
  <c r="S109" i="7"/>
  <c r="W109" i="7" s="1"/>
  <c r="O109" i="7"/>
  <c r="Y99" i="7"/>
  <c r="AC99" i="7" s="1"/>
  <c r="AG99" i="7"/>
  <c r="P135" i="7" l="1"/>
  <c r="P130" i="7"/>
  <c r="S129" i="7" s="1"/>
  <c r="S130" i="7" s="1"/>
  <c r="G30" i="7"/>
  <c r="G57" i="7"/>
  <c r="R130" i="7"/>
  <c r="O130" i="7"/>
  <c r="R148" i="7"/>
  <c r="O149" i="7"/>
  <c r="L149" i="7"/>
  <c r="R149" i="7" s="1"/>
  <c r="Z109" i="7"/>
  <c r="AD109" i="7" s="1"/>
  <c r="AH109" i="7"/>
  <c r="AG109" i="7"/>
  <c r="Y109" i="7"/>
  <c r="AC109" i="7" s="1"/>
  <c r="Z98" i="7"/>
  <c r="AD98" i="7" s="1"/>
  <c r="AH98" i="7"/>
  <c r="AI98" i="7"/>
  <c r="AA98" i="7"/>
  <c r="AE98" i="7" s="1"/>
  <c r="AG98" i="7"/>
  <c r="Y98" i="7"/>
  <c r="AC98" i="7" s="1"/>
  <c r="M110" i="7"/>
  <c r="K111" i="7"/>
  <c r="S110" i="7"/>
  <c r="W110" i="7" s="1"/>
  <c r="R110" i="7"/>
  <c r="V110" i="7" s="1"/>
  <c r="N110" i="7"/>
  <c r="O110" i="7"/>
  <c r="Q110" i="7"/>
  <c r="U110" i="7" s="1"/>
  <c r="AA109" i="7"/>
  <c r="AE109" i="7" s="1"/>
  <c r="AI109" i="7"/>
  <c r="K96" i="7"/>
  <c r="Q97" i="7"/>
  <c r="U97" i="7" s="1"/>
  <c r="R97" i="7"/>
  <c r="V97" i="7" s="1"/>
  <c r="S97" i="7"/>
  <c r="W97" i="7" s="1"/>
  <c r="M97" i="7"/>
  <c r="N97" i="7"/>
  <c r="O97" i="7"/>
  <c r="K112" i="7" l="1"/>
  <c r="O111" i="7"/>
  <c r="R111" i="7"/>
  <c r="V111" i="7" s="1"/>
  <c r="M111" i="7"/>
  <c r="N111" i="7"/>
  <c r="Q111" i="7"/>
  <c r="U111" i="7" s="1"/>
  <c r="S111" i="7"/>
  <c r="W111" i="7" s="1"/>
  <c r="AI97" i="7"/>
  <c r="AA97" i="7"/>
  <c r="AE97" i="7" s="1"/>
  <c r="Y97" i="7"/>
  <c r="AC97" i="7" s="1"/>
  <c r="AG97" i="7"/>
  <c r="Z110" i="7"/>
  <c r="AD110" i="7" s="1"/>
  <c r="AH110" i="7"/>
  <c r="Z97" i="7"/>
  <c r="AD97" i="7" s="1"/>
  <c r="AH97" i="7"/>
  <c r="M96" i="7"/>
  <c r="K95" i="7"/>
  <c r="N96" i="7"/>
  <c r="O96" i="7"/>
  <c r="S96" i="7"/>
  <c r="W96" i="7" s="1"/>
  <c r="Q96" i="7"/>
  <c r="U96" i="7" s="1"/>
  <c r="R96" i="7"/>
  <c r="V96" i="7" s="1"/>
  <c r="AA110" i="7"/>
  <c r="AE110" i="7" s="1"/>
  <c r="AI110" i="7"/>
  <c r="Y110" i="7"/>
  <c r="AC110" i="7" s="1"/>
  <c r="AG110" i="7"/>
  <c r="AA96" i="7" l="1"/>
  <c r="AE96" i="7" s="1"/>
  <c r="AI96" i="7"/>
  <c r="AI111" i="7"/>
  <c r="AA111" i="7"/>
  <c r="AE111" i="7" s="1"/>
  <c r="Y111" i="7"/>
  <c r="AC111" i="7" s="1"/>
  <c r="AG111" i="7"/>
  <c r="Q95" i="7"/>
  <c r="U95" i="7" s="1"/>
  <c r="K94" i="7"/>
  <c r="R95" i="7"/>
  <c r="V95" i="7" s="1"/>
  <c r="S95" i="7"/>
  <c r="W95" i="7" s="1"/>
  <c r="AH111" i="7"/>
  <c r="Z111" i="7"/>
  <c r="AD111" i="7" s="1"/>
  <c r="Z96" i="7"/>
  <c r="AD96" i="7" s="1"/>
  <c r="AH96" i="7"/>
  <c r="AG96" i="7"/>
  <c r="Y96" i="7"/>
  <c r="AC96" i="7" s="1"/>
  <c r="O112" i="7"/>
  <c r="K113" i="7"/>
  <c r="M112" i="7"/>
  <c r="R112" i="7"/>
  <c r="V112" i="7" s="1"/>
  <c r="N112" i="7"/>
  <c r="Q112" i="7"/>
  <c r="U112" i="7" s="1"/>
  <c r="S112" i="7"/>
  <c r="W112" i="7" s="1"/>
  <c r="AA95" i="7" l="1"/>
  <c r="AE95" i="7" s="1"/>
  <c r="AI95" i="7"/>
  <c r="K114" i="7"/>
  <c r="R113" i="7"/>
  <c r="V113" i="7" s="1"/>
  <c r="O113" i="7"/>
  <c r="Q113" i="7"/>
  <c r="U113" i="7" s="1"/>
  <c r="N113" i="7"/>
  <c r="S113" i="7"/>
  <c r="W113" i="7" s="1"/>
  <c r="M113" i="7"/>
  <c r="AA112" i="7"/>
  <c r="AE112" i="7" s="1"/>
  <c r="AI112" i="7"/>
  <c r="AH95" i="7"/>
  <c r="Z95" i="7"/>
  <c r="AD95" i="7" s="1"/>
  <c r="Y112" i="7"/>
  <c r="AC112" i="7" s="1"/>
  <c r="AG112" i="7"/>
  <c r="Q94" i="7"/>
  <c r="U94" i="7" s="1"/>
  <c r="K93" i="7"/>
  <c r="R94" i="7"/>
  <c r="V94" i="7" s="1"/>
  <c r="S94" i="7"/>
  <c r="W94" i="7" s="1"/>
  <c r="Z112" i="7"/>
  <c r="AD112" i="7" s="1"/>
  <c r="AH112" i="7"/>
  <c r="AG95" i="7"/>
  <c r="Y95" i="7"/>
  <c r="AC95" i="7" s="1"/>
  <c r="AA94" i="7" l="1"/>
  <c r="AE94" i="7" s="1"/>
  <c r="AI94" i="7"/>
  <c r="Y113" i="7"/>
  <c r="AG113" i="7"/>
  <c r="AC113" i="7"/>
  <c r="Q93" i="7"/>
  <c r="U93" i="7" s="1"/>
  <c r="K92" i="7"/>
  <c r="R93" i="7"/>
  <c r="V93" i="7" s="1"/>
  <c r="S93" i="7"/>
  <c r="W93" i="7" s="1"/>
  <c r="AG94" i="7"/>
  <c r="Y94" i="7"/>
  <c r="AC94" i="7" s="1"/>
  <c r="R114" i="7"/>
  <c r="V114" i="7" s="1"/>
  <c r="K115" i="7"/>
  <c r="N114" i="7"/>
  <c r="O114" i="7"/>
  <c r="S114" i="7"/>
  <c r="W114" i="7" s="1"/>
  <c r="Q114" i="7"/>
  <c r="U114" i="7" s="1"/>
  <c r="M114" i="7"/>
  <c r="Z113" i="7"/>
  <c r="AD113" i="7" s="1"/>
  <c r="AH113" i="7"/>
  <c r="AH94" i="7"/>
  <c r="Z94" i="7"/>
  <c r="AD94" i="7" s="1"/>
  <c r="AA113" i="7"/>
  <c r="AE113" i="7" s="1"/>
  <c r="AI113" i="7"/>
  <c r="Q92" i="7" l="1"/>
  <c r="U92" i="7" s="1"/>
  <c r="R92" i="7"/>
  <c r="V92" i="7" s="1"/>
  <c r="S92" i="7"/>
  <c r="W92" i="7" s="1"/>
  <c r="N115" i="7"/>
  <c r="K116" i="7"/>
  <c r="O115" i="7"/>
  <c r="R115" i="7"/>
  <c r="V115" i="7" s="1"/>
  <c r="S115" i="7"/>
  <c r="W115" i="7" s="1"/>
  <c r="M115" i="7"/>
  <c r="Q115" i="7"/>
  <c r="U115" i="7" s="1"/>
  <c r="AG93" i="7"/>
  <c r="Y93" i="7"/>
  <c r="AC93" i="7" s="1"/>
  <c r="AG114" i="7"/>
  <c r="AC114" i="7"/>
  <c r="Y114" i="7"/>
  <c r="AH114" i="7"/>
  <c r="Z114" i="7"/>
  <c r="AD114" i="7" s="1"/>
  <c r="AA114" i="7"/>
  <c r="AE114" i="7" s="1"/>
  <c r="AI114" i="7"/>
  <c r="AA93" i="7"/>
  <c r="AE93" i="7" s="1"/>
  <c r="AI93" i="7"/>
  <c r="AH93" i="7"/>
  <c r="Z93" i="7"/>
  <c r="AD93" i="7" s="1"/>
  <c r="AI115" i="7" l="1"/>
  <c r="AA115" i="7"/>
  <c r="AE115" i="7" s="1"/>
  <c r="Z115" i="7"/>
  <c r="AD115" i="7" s="1"/>
  <c r="AH115" i="7"/>
  <c r="Q116" i="7"/>
  <c r="U116" i="7" s="1"/>
  <c r="M116" i="7"/>
  <c r="R116" i="7"/>
  <c r="V116" i="7" s="1"/>
  <c r="N116" i="7"/>
  <c r="S116" i="7"/>
  <c r="W116" i="7" s="1"/>
  <c r="O116" i="7"/>
  <c r="AA92" i="7"/>
  <c r="AE92" i="7" s="1"/>
  <c r="AI92" i="7"/>
  <c r="AH92" i="7"/>
  <c r="Z92" i="7"/>
  <c r="AD92" i="7" s="1"/>
  <c r="Y115" i="7"/>
  <c r="AC115" i="7"/>
  <c r="AG115" i="7"/>
  <c r="AG92" i="7"/>
  <c r="Y92" i="7"/>
  <c r="AC92" i="7" s="1"/>
  <c r="Y116" i="7" l="1"/>
  <c r="AG116" i="7"/>
  <c r="AC116" i="7"/>
  <c r="AI116" i="7"/>
  <c r="AA116" i="7"/>
  <c r="AE116" i="7" s="1"/>
  <c r="Z116" i="7"/>
  <c r="AD116" i="7" s="1"/>
  <c r="AH116" i="7"/>
  <c r="G97" i="5" l="1"/>
  <c r="I97" i="5"/>
  <c r="I200" i="5"/>
  <c r="G200" i="5"/>
  <c r="G95" i="5"/>
  <c r="AD148" i="5"/>
  <c r="AD154" i="5" s="1"/>
  <c r="AF129" i="5"/>
  <c r="AF135" i="5" s="1"/>
  <c r="AD129" i="5"/>
  <c r="AD135" i="5" s="1"/>
  <c r="AB105" i="5"/>
  <c r="AB106" i="5" s="1"/>
  <c r="AB103" i="5"/>
  <c r="AB102" i="5" s="1"/>
  <c r="AB101" i="5" s="1"/>
  <c r="AB100" i="5" s="1"/>
  <c r="D133" i="5"/>
  <c r="D130" i="5"/>
  <c r="D122" i="5"/>
  <c r="D97" i="5"/>
  <c r="D95" i="5"/>
  <c r="E29" i="5"/>
  <c r="D138" i="5"/>
  <c r="D137" i="5"/>
  <c r="D126" i="5" l="1"/>
  <c r="BB105" i="5"/>
  <c r="BB103" i="5"/>
  <c r="BB102" i="5"/>
  <c r="BB101" i="5"/>
  <c r="BB100" i="5"/>
  <c r="BB104" i="5"/>
  <c r="BB107" i="5"/>
  <c r="BB106" i="5"/>
  <c r="BD104" i="5"/>
  <c r="BD100" i="5"/>
  <c r="BD106" i="5"/>
  <c r="BC102" i="5"/>
  <c r="BD105" i="5"/>
  <c r="BD103" i="5"/>
  <c r="BD102" i="5"/>
  <c r="BC103" i="5"/>
  <c r="BC100" i="5"/>
  <c r="BC105" i="5"/>
  <c r="BC101" i="5"/>
  <c r="BC104" i="5"/>
  <c r="BD101" i="5"/>
  <c r="BC106" i="5"/>
  <c r="I128" i="5"/>
  <c r="D102" i="5" s="1"/>
  <c r="AD103" i="5"/>
  <c r="D96" i="5"/>
  <c r="I201" i="5"/>
  <c r="G201" i="5"/>
  <c r="I96" i="5"/>
  <c r="AE103" i="5"/>
  <c r="G96" i="5"/>
  <c r="G197" i="5"/>
  <c r="I197" i="5"/>
  <c r="AD106" i="5"/>
  <c r="AE106" i="5"/>
  <c r="AB107" i="5"/>
  <c r="AB108" i="5" s="1"/>
  <c r="AF108" i="5" s="1"/>
  <c r="AE100" i="5"/>
  <c r="AF100" i="5"/>
  <c r="AB99" i="5"/>
  <c r="AB98" i="5" s="1"/>
  <c r="AI98" i="5" s="1"/>
  <c r="AM98" i="5" s="1"/>
  <c r="G198" i="5"/>
  <c r="AI104" i="5"/>
  <c r="AM104" i="5" s="1"/>
  <c r="AI101" i="5"/>
  <c r="AM101" i="5" s="1"/>
  <c r="G94" i="5"/>
  <c r="AI105" i="5"/>
  <c r="AM105" i="5" s="1"/>
  <c r="AI102" i="5"/>
  <c r="AM102" i="5" s="1"/>
  <c r="AI106" i="5"/>
  <c r="AM106" i="5" s="1"/>
  <c r="AI103" i="5"/>
  <c r="AM103" i="5" s="1"/>
  <c r="AI100" i="5"/>
  <c r="AM100" i="5" s="1"/>
  <c r="I95" i="5"/>
  <c r="AH100" i="5"/>
  <c r="AL100" i="5" s="1"/>
  <c r="AD101" i="5"/>
  <c r="AF103" i="5"/>
  <c r="AD104" i="5"/>
  <c r="AF106" i="5"/>
  <c r="AE101" i="5"/>
  <c r="AH103" i="5"/>
  <c r="AL103" i="5" s="1"/>
  <c r="AE104" i="5"/>
  <c r="AH106" i="5"/>
  <c r="AL106" i="5" s="1"/>
  <c r="AF101" i="5"/>
  <c r="AF104" i="5"/>
  <c r="D94" i="5"/>
  <c r="AH101" i="5"/>
  <c r="AL101" i="5" s="1"/>
  <c r="AD102" i="5"/>
  <c r="AH104" i="5"/>
  <c r="AL104" i="5" s="1"/>
  <c r="AD105" i="5"/>
  <c r="AE102" i="5"/>
  <c r="AE105" i="5"/>
  <c r="AD100" i="5"/>
  <c r="AF102" i="5"/>
  <c r="AF105" i="5"/>
  <c r="AH102" i="5"/>
  <c r="AL102" i="5" s="1"/>
  <c r="AH105" i="5"/>
  <c r="AL105" i="5" s="1"/>
  <c r="G103" i="5" l="1"/>
  <c r="I103" i="5"/>
  <c r="G101" i="5"/>
  <c r="D104" i="5"/>
  <c r="I102" i="5"/>
  <c r="D103" i="5"/>
  <c r="BC98" i="5"/>
  <c r="BD107" i="5"/>
  <c r="G104" i="5"/>
  <c r="BD98" i="5"/>
  <c r="BB99" i="5"/>
  <c r="D101" i="5"/>
  <c r="G102" i="5"/>
  <c r="BC107" i="5"/>
  <c r="BD108" i="5"/>
  <c r="BB108" i="5"/>
  <c r="BC99" i="5"/>
  <c r="BB98" i="5"/>
  <c r="BC108" i="5"/>
  <c r="BD99" i="5"/>
  <c r="AF98" i="5"/>
  <c r="I104" i="5"/>
  <c r="AH99" i="5"/>
  <c r="AL99" i="5" s="1"/>
  <c r="AX99" i="5" s="1"/>
  <c r="AI99" i="5"/>
  <c r="AM99" i="5" s="1"/>
  <c r="AQ99" i="5" s="1"/>
  <c r="AU99" i="5" s="1"/>
  <c r="AF99" i="5"/>
  <c r="AH107" i="5"/>
  <c r="AL107" i="5" s="1"/>
  <c r="AE99" i="5"/>
  <c r="AD99" i="5"/>
  <c r="AE98" i="5"/>
  <c r="D107" i="5"/>
  <c r="D111" i="5" s="1"/>
  <c r="AD143" i="5" s="1"/>
  <c r="AG142" i="5" s="1"/>
  <c r="AG143" i="5" s="1"/>
  <c r="AJ142" i="5" s="1"/>
  <c r="AJ143" i="5" s="1"/>
  <c r="AH98" i="5"/>
  <c r="AL98" i="5" s="1"/>
  <c r="AX98" i="5" s="1"/>
  <c r="AD108" i="5"/>
  <c r="AE108" i="5"/>
  <c r="AD107" i="5"/>
  <c r="AI107" i="5"/>
  <c r="AM107" i="5" s="1"/>
  <c r="AY107" i="5" s="1"/>
  <c r="AI108" i="5"/>
  <c r="AM108" i="5" s="1"/>
  <c r="AQ108" i="5" s="1"/>
  <c r="AU108" i="5" s="1"/>
  <c r="AE107" i="5"/>
  <c r="AF107" i="5"/>
  <c r="AY106" i="5"/>
  <c r="AQ106" i="5"/>
  <c r="AU106" i="5" s="1"/>
  <c r="AQ102" i="5"/>
  <c r="AU102" i="5" s="1"/>
  <c r="AY102" i="5"/>
  <c r="AP105" i="5"/>
  <c r="AT105" i="5" s="1"/>
  <c r="AX105" i="5"/>
  <c r="AQ98" i="5"/>
  <c r="AU98" i="5" s="1"/>
  <c r="AY98" i="5"/>
  <c r="AP100" i="5"/>
  <c r="AT100" i="5" s="1"/>
  <c r="AX100" i="5"/>
  <c r="AQ105" i="5"/>
  <c r="AU105" i="5" s="1"/>
  <c r="AY105" i="5"/>
  <c r="AX103" i="5"/>
  <c r="AP103" i="5"/>
  <c r="AT103" i="5" s="1"/>
  <c r="AQ101" i="5"/>
  <c r="AU101" i="5" s="1"/>
  <c r="AY101" i="5"/>
  <c r="AY100" i="5"/>
  <c r="AQ100" i="5"/>
  <c r="AU100" i="5" s="1"/>
  <c r="AQ104" i="5"/>
  <c r="AU104" i="5" s="1"/>
  <c r="AY104" i="5"/>
  <c r="AY103" i="5"/>
  <c r="AQ103" i="5"/>
  <c r="AU103" i="5" s="1"/>
  <c r="AB97" i="5"/>
  <c r="AD98" i="5"/>
  <c r="AX101" i="5"/>
  <c r="AP101" i="5"/>
  <c r="AT101" i="5" s="1"/>
  <c r="AB109" i="5"/>
  <c r="AH108" i="5"/>
  <c r="AL108" i="5" s="1"/>
  <c r="AX104" i="5"/>
  <c r="AP104" i="5"/>
  <c r="AT104" i="5" s="1"/>
  <c r="AJ107" i="5"/>
  <c r="AN107" i="5" s="1"/>
  <c r="AJ104" i="5"/>
  <c r="AN104" i="5" s="1"/>
  <c r="AJ101" i="5"/>
  <c r="AN101" i="5" s="1"/>
  <c r="I94" i="5"/>
  <c r="I101" i="5" s="1"/>
  <c r="AJ99" i="5"/>
  <c r="AN99" i="5" s="1"/>
  <c r="AJ98" i="5"/>
  <c r="AN98" i="5" s="1"/>
  <c r="AJ106" i="5"/>
  <c r="AN106" i="5" s="1"/>
  <c r="AJ103" i="5"/>
  <c r="AN103" i="5" s="1"/>
  <c r="AJ100" i="5"/>
  <c r="AN100" i="5" s="1"/>
  <c r="AJ108" i="5"/>
  <c r="AN108" i="5" s="1"/>
  <c r="AJ105" i="5"/>
  <c r="AN105" i="5" s="1"/>
  <c r="AJ102" i="5"/>
  <c r="AN102" i="5" s="1"/>
  <c r="I198" i="5"/>
  <c r="AP107" i="5"/>
  <c r="AT107" i="5" s="1"/>
  <c r="AX107" i="5"/>
  <c r="AP102" i="5"/>
  <c r="AT102" i="5" s="1"/>
  <c r="AX102" i="5"/>
  <c r="AX106" i="5"/>
  <c r="AP106" i="5"/>
  <c r="AT106" i="5" s="1"/>
  <c r="AY99" i="5" l="1"/>
  <c r="AP99" i="5"/>
  <c r="AT99" i="5" s="1"/>
  <c r="G107" i="5"/>
  <c r="G113" i="5" s="1"/>
  <c r="AP98" i="5"/>
  <c r="AT98" i="5" s="1"/>
  <c r="AJ97" i="5"/>
  <c r="AN97" i="5" s="1"/>
  <c r="AZ97" i="5" s="1"/>
  <c r="BD97" i="5"/>
  <c r="BC97" i="5"/>
  <c r="BB97" i="5"/>
  <c r="AJ109" i="5"/>
  <c r="AN109" i="5" s="1"/>
  <c r="AZ109" i="5" s="1"/>
  <c r="BD109" i="5"/>
  <c r="BC109" i="5"/>
  <c r="BB109" i="5"/>
  <c r="I107" i="5"/>
  <c r="I110" i="5" s="1"/>
  <c r="I26" i="5" s="1"/>
  <c r="D110" i="5"/>
  <c r="D112" i="5" s="1"/>
  <c r="D28" i="5" s="1"/>
  <c r="D113" i="5"/>
  <c r="AC123" i="5"/>
  <c r="AC142" i="5" s="1"/>
  <c r="D27" i="5"/>
  <c r="D25" i="5"/>
  <c r="AQ107" i="5"/>
  <c r="AU107" i="5" s="1"/>
  <c r="AY108" i="5"/>
  <c r="I111" i="5"/>
  <c r="AZ108" i="5"/>
  <c r="AR108" i="5"/>
  <c r="AV108" i="5" s="1"/>
  <c r="AR99" i="5"/>
  <c r="AV99" i="5" s="1"/>
  <c r="AZ99" i="5"/>
  <c r="AZ100" i="5"/>
  <c r="AR100" i="5"/>
  <c r="AV100" i="5" s="1"/>
  <c r="AZ103" i="5"/>
  <c r="AR103" i="5"/>
  <c r="AV103" i="5" s="1"/>
  <c r="AR104" i="5"/>
  <c r="AV104" i="5" s="1"/>
  <c r="AZ104" i="5"/>
  <c r="AR107" i="5"/>
  <c r="AV107" i="5" s="1"/>
  <c r="AZ107" i="5"/>
  <c r="AR101" i="5"/>
  <c r="AV101" i="5" s="1"/>
  <c r="AZ101" i="5"/>
  <c r="AZ106" i="5"/>
  <c r="AR106" i="5"/>
  <c r="AV106" i="5" s="1"/>
  <c r="AR102" i="5"/>
  <c r="AV102" i="5" s="1"/>
  <c r="AZ102" i="5"/>
  <c r="AR105" i="5"/>
  <c r="AV105" i="5" s="1"/>
  <c r="AZ105" i="5"/>
  <c r="AR98" i="5"/>
  <c r="AV98" i="5" s="1"/>
  <c r="AZ98" i="5"/>
  <c r="AC135" i="5"/>
  <c r="I113" i="5"/>
  <c r="AD136" i="5"/>
  <c r="AP108" i="5"/>
  <c r="AT108" i="5" s="1"/>
  <c r="AX108" i="5"/>
  <c r="AB110" i="5"/>
  <c r="AD109" i="5"/>
  <c r="AH109" i="5"/>
  <c r="AL109" i="5" s="1"/>
  <c r="AI109" i="5"/>
  <c r="AM109" i="5" s="1"/>
  <c r="AE109" i="5"/>
  <c r="AF109" i="5"/>
  <c r="AF97" i="5"/>
  <c r="AB96" i="5"/>
  <c r="AH97" i="5"/>
  <c r="AL97" i="5" s="1"/>
  <c r="AE97" i="5"/>
  <c r="AD97" i="5"/>
  <c r="AI97" i="5"/>
  <c r="AM97" i="5" s="1"/>
  <c r="G25" i="5"/>
  <c r="AC129" i="5"/>
  <c r="G110" i="5"/>
  <c r="I112" i="5" l="1"/>
  <c r="AC154" i="5"/>
  <c r="G111" i="5"/>
  <c r="AR97" i="5"/>
  <c r="AV97" i="5" s="1"/>
  <c r="AR109" i="5"/>
  <c r="AV109" i="5" s="1"/>
  <c r="D26" i="5"/>
  <c r="AD124" i="5"/>
  <c r="AG123" i="5" s="1"/>
  <c r="AG124" i="5" s="1"/>
  <c r="AJ123" i="5" s="1"/>
  <c r="AJ124" i="5" s="1"/>
  <c r="AC124" i="5"/>
  <c r="AI124" i="5" s="1"/>
  <c r="AF124" i="5"/>
  <c r="I25" i="5"/>
  <c r="N139" i="5"/>
  <c r="BC110" i="5"/>
  <c r="BD110" i="5"/>
  <c r="BB110" i="5"/>
  <c r="BC96" i="5"/>
  <c r="BD96" i="5"/>
  <c r="BB96" i="5"/>
  <c r="AI123" i="5"/>
  <c r="I27" i="5"/>
  <c r="AD155" i="5"/>
  <c r="AG154" i="5" s="1"/>
  <c r="AG155" i="5" s="1"/>
  <c r="AJ154" i="5" s="1"/>
  <c r="AJ155" i="5" s="1"/>
  <c r="AX109" i="5"/>
  <c r="AP109" i="5"/>
  <c r="AT109" i="5" s="1"/>
  <c r="AP97" i="5"/>
  <c r="AT97" i="5" s="1"/>
  <c r="AX97" i="5"/>
  <c r="AB111" i="5"/>
  <c r="AH110" i="5"/>
  <c r="AL110" i="5" s="1"/>
  <c r="AE110" i="5"/>
  <c r="AI110" i="5"/>
  <c r="AM110" i="5" s="1"/>
  <c r="AF110" i="5"/>
  <c r="AD110" i="5"/>
  <c r="AJ110" i="5"/>
  <c r="AN110" i="5" s="1"/>
  <c r="AC130" i="5"/>
  <c r="AI129" i="5"/>
  <c r="AC148" i="5"/>
  <c r="AE96" i="5"/>
  <c r="AB95" i="5"/>
  <c r="AF96" i="5"/>
  <c r="AH96" i="5"/>
  <c r="AL96" i="5" s="1"/>
  <c r="AI96" i="5"/>
  <c r="AM96" i="5" s="1"/>
  <c r="AD96" i="5"/>
  <c r="AJ96" i="5"/>
  <c r="AN96" i="5" s="1"/>
  <c r="AG136" i="5"/>
  <c r="AJ135" i="5" s="1"/>
  <c r="AJ136" i="5" s="1"/>
  <c r="AG135" i="5"/>
  <c r="G112" i="5"/>
  <c r="G26" i="5"/>
  <c r="AD130" i="5"/>
  <c r="AF143" i="5"/>
  <c r="AI142" i="5"/>
  <c r="I29" i="5"/>
  <c r="I28" i="5"/>
  <c r="G27" i="5"/>
  <c r="AD149" i="5"/>
  <c r="AG148" i="5" s="1"/>
  <c r="AG149" i="5" s="1"/>
  <c r="AJ148" i="5" s="1"/>
  <c r="AJ149" i="5" s="1"/>
  <c r="AC136" i="5"/>
  <c r="AI135" i="5"/>
  <c r="AQ97" i="5"/>
  <c r="AU97" i="5" s="1"/>
  <c r="AY97" i="5"/>
  <c r="AQ109" i="5"/>
  <c r="AU109" i="5" s="1"/>
  <c r="AY109" i="5"/>
  <c r="AF155" i="5"/>
  <c r="AC155" i="5"/>
  <c r="AI155" i="5" s="1"/>
  <c r="AI154" i="5"/>
  <c r="AC143" i="5" l="1"/>
  <c r="AI143" i="5" s="1"/>
  <c r="BD111" i="5"/>
  <c r="BC111" i="5"/>
  <c r="BB111" i="5"/>
  <c r="BC95" i="5"/>
  <c r="BD95" i="5"/>
  <c r="BB95" i="5"/>
  <c r="AI148" i="5"/>
  <c r="AF149" i="5"/>
  <c r="AC149" i="5"/>
  <c r="AI149" i="5" s="1"/>
  <c r="AR96" i="5"/>
  <c r="AV96" i="5" s="1"/>
  <c r="AZ96" i="5"/>
  <c r="AF111" i="5"/>
  <c r="AB112" i="5"/>
  <c r="AD111" i="5"/>
  <c r="AE111" i="5"/>
  <c r="AI111" i="5"/>
  <c r="AM111" i="5" s="1"/>
  <c r="AH111" i="5"/>
  <c r="AL111" i="5" s="1"/>
  <c r="AJ111" i="5"/>
  <c r="AN111" i="5" s="1"/>
  <c r="AP110" i="5"/>
  <c r="AT110" i="5" s="1"/>
  <c r="AX110" i="5"/>
  <c r="AI130" i="5"/>
  <c r="AF130" i="5"/>
  <c r="AI136" i="5"/>
  <c r="AF136" i="5"/>
  <c r="AQ96" i="5"/>
  <c r="AU96" i="5" s="1"/>
  <c r="AY96" i="5"/>
  <c r="AR110" i="5"/>
  <c r="AV110" i="5" s="1"/>
  <c r="AZ110" i="5"/>
  <c r="AP96" i="5"/>
  <c r="AT96" i="5" s="1"/>
  <c r="AX96" i="5"/>
  <c r="AG129" i="5"/>
  <c r="AG130" i="5"/>
  <c r="AJ129" i="5" s="1"/>
  <c r="AJ130" i="5" s="1"/>
  <c r="G28" i="5"/>
  <c r="G114" i="5"/>
  <c r="G29" i="5"/>
  <c r="AB94" i="5"/>
  <c r="AI95" i="5"/>
  <c r="AM95" i="5" s="1"/>
  <c r="AH95" i="5"/>
  <c r="AL95" i="5" s="1"/>
  <c r="AJ95" i="5"/>
  <c r="AN95" i="5" s="1"/>
  <c r="AQ110" i="5"/>
  <c r="AU110" i="5" s="1"/>
  <c r="AY110" i="5"/>
  <c r="BC112" i="5" l="1"/>
  <c r="BB112" i="5"/>
  <c r="BD112" i="5"/>
  <c r="BB94" i="5"/>
  <c r="BD94" i="5"/>
  <c r="BC94" i="5"/>
  <c r="AB113" i="5"/>
  <c r="AE112" i="5"/>
  <c r="AH112" i="5"/>
  <c r="AL112" i="5" s="1"/>
  <c r="AD112" i="5"/>
  <c r="AI112" i="5"/>
  <c r="AM112" i="5" s="1"/>
  <c r="AF112" i="5"/>
  <c r="AJ112" i="5"/>
  <c r="AN112" i="5" s="1"/>
  <c r="AR95" i="5"/>
  <c r="AV95" i="5" s="1"/>
  <c r="AZ95" i="5"/>
  <c r="AX95" i="5"/>
  <c r="AP95" i="5"/>
  <c r="AT95" i="5" s="1"/>
  <c r="AZ111" i="5"/>
  <c r="AR111" i="5"/>
  <c r="AV111" i="5" s="1"/>
  <c r="AP111" i="5"/>
  <c r="AT111" i="5" s="1"/>
  <c r="AX111" i="5"/>
  <c r="AB93" i="5"/>
  <c r="AI94" i="5"/>
  <c r="AM94" i="5" s="1"/>
  <c r="AH94" i="5"/>
  <c r="AL94" i="5" s="1"/>
  <c r="AJ94" i="5"/>
  <c r="AN94" i="5" s="1"/>
  <c r="AY111" i="5"/>
  <c r="AQ111" i="5"/>
  <c r="AU111" i="5" s="1"/>
  <c r="AY95" i="5"/>
  <c r="AQ95" i="5"/>
  <c r="AU95" i="5" s="1"/>
  <c r="BD113" i="5" l="1"/>
  <c r="BC113" i="5"/>
  <c r="BB113" i="5"/>
  <c r="BB93" i="5"/>
  <c r="BC93" i="5"/>
  <c r="BD93" i="5"/>
  <c r="AR94" i="5"/>
  <c r="AV94" i="5" s="1"/>
  <c r="AZ94" i="5"/>
  <c r="AR112" i="5"/>
  <c r="AV112" i="5" s="1"/>
  <c r="AZ112" i="5"/>
  <c r="AX94" i="5"/>
  <c r="AP94" i="5"/>
  <c r="AT94" i="5" s="1"/>
  <c r="AY94" i="5"/>
  <c r="AQ94" i="5"/>
  <c r="AU94" i="5" s="1"/>
  <c r="AQ112" i="5"/>
  <c r="AU112" i="5" s="1"/>
  <c r="AY112" i="5"/>
  <c r="AB92" i="5"/>
  <c r="AI93" i="5"/>
  <c r="AM93" i="5" s="1"/>
  <c r="AH93" i="5"/>
  <c r="AL93" i="5" s="1"/>
  <c r="AJ93" i="5"/>
  <c r="AN93" i="5" s="1"/>
  <c r="AX112" i="5"/>
  <c r="AP112" i="5"/>
  <c r="AT112" i="5" s="1"/>
  <c r="AB114" i="5"/>
  <c r="AI113" i="5"/>
  <c r="AM113" i="5" s="1"/>
  <c r="AF113" i="5"/>
  <c r="AD113" i="5"/>
  <c r="AE113" i="5"/>
  <c r="AH113" i="5"/>
  <c r="AL113" i="5" s="1"/>
  <c r="AJ113" i="5"/>
  <c r="AN113" i="5" s="1"/>
  <c r="BD114" i="5" l="1"/>
  <c r="BC114" i="5"/>
  <c r="BB114" i="5"/>
  <c r="BD92" i="5"/>
  <c r="BB92" i="5"/>
  <c r="BC92" i="5"/>
  <c r="AH92" i="5"/>
  <c r="AL92" i="5" s="1"/>
  <c r="AI92" i="5"/>
  <c r="AM92" i="5" s="1"/>
  <c r="AJ92" i="5"/>
  <c r="AN92" i="5" s="1"/>
  <c r="AB115" i="5"/>
  <c r="AE114" i="5"/>
  <c r="AF114" i="5"/>
  <c r="AH114" i="5"/>
  <c r="AL114" i="5" s="1"/>
  <c r="AI114" i="5"/>
  <c r="AM114" i="5" s="1"/>
  <c r="AD114" i="5"/>
  <c r="AJ114" i="5"/>
  <c r="AN114" i="5" s="1"/>
  <c r="AQ113" i="5"/>
  <c r="AU113" i="5" s="1"/>
  <c r="AY113" i="5"/>
  <c r="AR113" i="5"/>
  <c r="AV113" i="5" s="1"/>
  <c r="AZ113" i="5"/>
  <c r="AP113" i="5"/>
  <c r="AX113" i="5"/>
  <c r="AT113" i="5"/>
  <c r="AR93" i="5"/>
  <c r="AV93" i="5" s="1"/>
  <c r="AZ93" i="5"/>
  <c r="AX93" i="5"/>
  <c r="AP93" i="5"/>
  <c r="AT93" i="5" s="1"/>
  <c r="AY93" i="5"/>
  <c r="AQ93" i="5"/>
  <c r="AU93" i="5" s="1"/>
  <c r="BB115" i="5" l="1"/>
  <c r="BC115" i="5"/>
  <c r="BD115" i="5"/>
  <c r="AY114" i="5"/>
  <c r="AQ114" i="5"/>
  <c r="AU114" i="5" s="1"/>
  <c r="AX114" i="5"/>
  <c r="AP114" i="5"/>
  <c r="AT114" i="5"/>
  <c r="AB116" i="5"/>
  <c r="AI115" i="5"/>
  <c r="AM115" i="5" s="1"/>
  <c r="AD115" i="5"/>
  <c r="AF115" i="5"/>
  <c r="AE115" i="5"/>
  <c r="AH115" i="5"/>
  <c r="AL115" i="5" s="1"/>
  <c r="AJ115" i="5"/>
  <c r="AN115" i="5" s="1"/>
  <c r="AR92" i="5"/>
  <c r="AV92" i="5" s="1"/>
  <c r="AZ92" i="5"/>
  <c r="AR114" i="5"/>
  <c r="AV114" i="5" s="1"/>
  <c r="AZ114" i="5"/>
  <c r="AY92" i="5"/>
  <c r="AQ92" i="5"/>
  <c r="AU92" i="5" s="1"/>
  <c r="AX92" i="5"/>
  <c r="AP92" i="5"/>
  <c r="AT92" i="5" s="1"/>
  <c r="BB116" i="5" l="1"/>
  <c r="BD116" i="5"/>
  <c r="BC116" i="5"/>
  <c r="AQ115" i="5"/>
  <c r="AU115" i="5" s="1"/>
  <c r="AY115" i="5"/>
  <c r="AH116" i="5"/>
  <c r="AL116" i="5" s="1"/>
  <c r="AF116" i="5"/>
  <c r="AI116" i="5"/>
  <c r="AM116" i="5" s="1"/>
  <c r="AE116" i="5"/>
  <c r="AD116" i="5"/>
  <c r="AJ116" i="5"/>
  <c r="AN116" i="5" s="1"/>
  <c r="AR115" i="5"/>
  <c r="AV115" i="5" s="1"/>
  <c r="AZ115" i="5"/>
  <c r="AP115" i="5"/>
  <c r="AT115" i="5" s="1"/>
  <c r="AX115" i="5"/>
  <c r="AQ116" i="5" l="1"/>
  <c r="AU116" i="5" s="1"/>
  <c r="AY116" i="5"/>
  <c r="AP116" i="5"/>
  <c r="AX116" i="5"/>
  <c r="AT116" i="5"/>
  <c r="AZ116" i="5"/>
  <c r="AR116" i="5"/>
  <c r="AV116" i="5" s="1"/>
</calcChain>
</file>

<file path=xl/sharedStrings.xml><?xml version="1.0" encoding="utf-8"?>
<sst xmlns="http://schemas.openxmlformats.org/spreadsheetml/2006/main" count="315" uniqueCount="74">
  <si>
    <t xml:space="preserve">Baseline </t>
  </si>
  <si>
    <t>Alt(i)</t>
  </si>
  <si>
    <t>Alt(ii)</t>
  </si>
  <si>
    <t>pbs</t>
  </si>
  <si>
    <r>
      <rPr>
        <sz val="11"/>
        <color theme="1"/>
        <rFont val="Symbol"/>
        <family val="1"/>
        <charset val="2"/>
      </rPr>
      <t>p</t>
    </r>
    <r>
      <rPr>
        <vertAlign val="superscript"/>
        <sz val="11"/>
        <color theme="1"/>
        <rFont val="Calibri"/>
        <family val="2"/>
        <scheme val="minor"/>
      </rPr>
      <t>e</t>
    </r>
  </si>
  <si>
    <r>
      <rPr>
        <sz val="11"/>
        <color theme="1"/>
        <rFont val="Symbol"/>
        <family val="1"/>
        <charset val="2"/>
      </rPr>
      <t>p</t>
    </r>
    <r>
      <rPr>
        <vertAlign val="superscript"/>
        <sz val="11"/>
        <color theme="1"/>
        <rFont val="Calibri"/>
        <family val="2"/>
        <scheme val="minor"/>
      </rPr>
      <t>T</t>
    </r>
  </si>
  <si>
    <r>
      <t>aut</t>
    </r>
    <r>
      <rPr>
        <vertAlign val="subscript"/>
        <sz val="11"/>
        <color theme="1"/>
        <rFont val="Calibri"/>
        <family val="2"/>
        <scheme val="minor"/>
      </rPr>
      <t>IS</t>
    </r>
  </si>
  <si>
    <r>
      <t>r</t>
    </r>
    <r>
      <rPr>
        <vertAlign val="superscript"/>
        <sz val="11"/>
        <color theme="1"/>
        <rFont val="Calibri"/>
        <family val="2"/>
        <scheme val="minor"/>
      </rPr>
      <t>DISC</t>
    </r>
  </si>
  <si>
    <t>1A: Obtain terms in numerator:</t>
  </si>
  <si>
    <t xml:space="preserve">   (i) Expectations gap</t>
  </si>
  <si>
    <t xml:space="preserve">   (ii) Aggregate Supply</t>
  </si>
  <si>
    <t xml:space="preserve">   (iii) Aggregate Demand </t>
  </si>
  <si>
    <t xml:space="preserve">   (iv) Monetary discretion</t>
  </si>
  <si>
    <t>1B: Divide numerator terms by augmented multiplier (see below):</t>
  </si>
  <si>
    <t>1C: Sum elements of B to obtain output gap (ZLB not constraining):</t>
  </si>
  <si>
    <r>
      <t>gap</t>
    </r>
    <r>
      <rPr>
        <vertAlign val="superscript"/>
        <sz val="11"/>
        <color theme="1"/>
        <rFont val="Calibri"/>
        <family val="2"/>
        <scheme val="minor"/>
      </rPr>
      <t xml:space="preserve">eq </t>
    </r>
    <r>
      <rPr>
        <sz val="8"/>
        <color theme="1"/>
        <rFont val="Calibri"/>
        <family val="2"/>
        <scheme val="minor"/>
      </rPr>
      <t>(if zlb not constraining)</t>
    </r>
  </si>
  <si>
    <r>
      <t>r</t>
    </r>
    <r>
      <rPr>
        <vertAlign val="superscript"/>
        <sz val="11"/>
        <color theme="1"/>
        <rFont val="Calibri"/>
        <family val="2"/>
        <scheme val="minor"/>
      </rPr>
      <t>eq</t>
    </r>
  </si>
  <si>
    <r>
      <rPr>
        <sz val="11"/>
        <color theme="1"/>
        <rFont val="Symbol"/>
        <family val="1"/>
        <charset val="2"/>
      </rPr>
      <t>p</t>
    </r>
    <r>
      <rPr>
        <vertAlign val="superscript"/>
        <sz val="11"/>
        <color theme="1"/>
        <rFont val="Calibri"/>
        <family val="2"/>
        <scheme val="minor"/>
      </rPr>
      <t>eq</t>
    </r>
  </si>
  <si>
    <r>
      <t>r</t>
    </r>
    <r>
      <rPr>
        <vertAlign val="superscript"/>
        <sz val="11"/>
        <color theme="1"/>
        <rFont val="Calibri"/>
        <family val="2"/>
        <scheme val="minor"/>
      </rPr>
      <t>NOMeq</t>
    </r>
  </si>
  <si>
    <r>
      <t>Y</t>
    </r>
    <r>
      <rPr>
        <vertAlign val="superscript"/>
        <sz val="11"/>
        <color theme="1"/>
        <rFont val="Calibri"/>
        <family val="2"/>
        <scheme val="minor"/>
      </rPr>
      <t>nzlb</t>
    </r>
  </si>
  <si>
    <t>Zero Lower Bound (ZLB) Indicator</t>
  </si>
  <si>
    <t>Key Parameters</t>
  </si>
  <si>
    <r>
      <t>s</t>
    </r>
    <r>
      <rPr>
        <vertAlign val="subscript"/>
        <sz val="11"/>
        <color theme="1"/>
        <rFont val="Calibri"/>
        <family val="2"/>
        <scheme val="minor"/>
      </rPr>
      <t>cyc</t>
    </r>
  </si>
  <si>
    <r>
      <rPr>
        <i/>
        <sz val="11"/>
        <color theme="1"/>
        <rFont val="Times New Roman"/>
        <family val="1"/>
      </rPr>
      <t>im</t>
    </r>
    <r>
      <rPr>
        <i/>
        <vertAlign val="subscript"/>
        <sz val="11"/>
        <color theme="1"/>
        <rFont val="Calibri"/>
        <family val="2"/>
        <scheme val="minor"/>
      </rPr>
      <t>cyc</t>
    </r>
  </si>
  <si>
    <r>
      <t>b</t>
    </r>
    <r>
      <rPr>
        <vertAlign val="subscript"/>
        <sz val="11"/>
        <color theme="1"/>
        <rFont val="Symbol"/>
        <family val="1"/>
        <charset val="2"/>
      </rPr>
      <t>p</t>
    </r>
  </si>
  <si>
    <r>
      <t>(b</t>
    </r>
    <r>
      <rPr>
        <vertAlign val="subscript"/>
        <sz val="11"/>
        <color theme="1"/>
        <rFont val="Symbol"/>
        <family val="1"/>
        <charset val="2"/>
      </rPr>
      <t>p</t>
    </r>
    <r>
      <rPr>
        <sz val="11"/>
        <color theme="1"/>
        <rFont val="Symbol"/>
        <family val="1"/>
        <charset val="2"/>
      </rPr>
      <t>-1)</t>
    </r>
  </si>
  <si>
    <r>
      <t>1/h</t>
    </r>
    <r>
      <rPr>
        <vertAlign val="subscript"/>
        <sz val="11"/>
        <color theme="1"/>
        <rFont val="Calibri"/>
        <family val="2"/>
        <scheme val="minor"/>
      </rPr>
      <t>SRAS,P</t>
    </r>
  </si>
  <si>
    <r>
      <rPr>
        <sz val="11"/>
        <color theme="1"/>
        <rFont val="Symbol"/>
        <family val="1"/>
        <charset val="2"/>
      </rPr>
      <t>f</t>
    </r>
    <r>
      <rPr>
        <vertAlign val="subscript"/>
        <sz val="11"/>
        <color theme="1"/>
        <rFont val="Calibri"/>
        <family val="2"/>
        <scheme val="minor"/>
      </rPr>
      <t>C,r</t>
    </r>
    <r>
      <rPr>
        <sz val="11"/>
        <color theme="1"/>
        <rFont val="Calibri"/>
        <family val="2"/>
        <scheme val="minor"/>
      </rPr>
      <t>+</t>
    </r>
    <r>
      <rPr>
        <sz val="11"/>
        <color theme="1"/>
        <rFont val="Symbol"/>
        <family val="1"/>
        <charset val="2"/>
      </rPr>
      <t>f</t>
    </r>
    <r>
      <rPr>
        <vertAlign val="subscript"/>
        <sz val="11"/>
        <color theme="1"/>
        <rFont val="Calibri"/>
        <family val="2"/>
        <scheme val="minor"/>
      </rPr>
      <t>I,r</t>
    </r>
  </si>
  <si>
    <r>
      <t>b</t>
    </r>
    <r>
      <rPr>
        <vertAlign val="subscript"/>
        <sz val="11"/>
        <color theme="1"/>
        <rFont val="Calibri"/>
        <family val="2"/>
      </rPr>
      <t>gap</t>
    </r>
  </si>
  <si>
    <r>
      <t>r</t>
    </r>
    <r>
      <rPr>
        <vertAlign val="superscript"/>
        <sz val="11"/>
        <color theme="1"/>
        <rFont val="Calibri"/>
        <family val="2"/>
        <scheme val="minor"/>
      </rPr>
      <t>NAT</t>
    </r>
  </si>
  <si>
    <r>
      <t>Y</t>
    </r>
    <r>
      <rPr>
        <vertAlign val="superscript"/>
        <sz val="11"/>
        <color theme="1"/>
        <rFont val="Calibri"/>
        <family val="2"/>
        <scheme val="minor"/>
      </rPr>
      <t>P</t>
    </r>
  </si>
  <si>
    <t>*</t>
  </si>
  <si>
    <t>gap</t>
  </si>
  <si>
    <t>inc</t>
  </si>
  <si>
    <t>base</t>
  </si>
  <si>
    <t>(i)</t>
  </si>
  <si>
    <t>(ii)</t>
  </si>
  <si>
    <t>IS  (real int rat)</t>
  </si>
  <si>
    <t>Phillips Curve (inflation)</t>
  </si>
  <si>
    <t>Nominal Taylor Rule (nom int rat)</t>
  </si>
  <si>
    <t>Real Taylor Rule (real int rat)</t>
  </si>
  <si>
    <t>NO ZLB</t>
  </si>
  <si>
    <t>Incorpo ZLB</t>
  </si>
  <si>
    <t>x</t>
  </si>
  <si>
    <t>y</t>
  </si>
  <si>
    <t>ZLB</t>
  </si>
  <si>
    <r>
      <t>gap</t>
    </r>
    <r>
      <rPr>
        <vertAlign val="superscript"/>
        <sz val="11"/>
        <color theme="1"/>
        <rFont val="Calibri"/>
        <family val="2"/>
        <scheme val="minor"/>
      </rPr>
      <t>eq</t>
    </r>
  </si>
  <si>
    <t>…</t>
  </si>
  <si>
    <t>Shock mag</t>
  </si>
  <si>
    <t>Shock to mon pol</t>
  </si>
  <si>
    <t>Short run aggregate supply</t>
  </si>
  <si>
    <t>Inflation target</t>
  </si>
  <si>
    <t xml:space="preserve">Aggregate Demand </t>
  </si>
  <si>
    <t>Monetary Policy (discretion)</t>
  </si>
  <si>
    <t>Inflation expectations</t>
  </si>
  <si>
    <t>Output gap</t>
  </si>
  <si>
    <t>Real Interest Rate</t>
  </si>
  <si>
    <t>Inflation</t>
  </si>
  <si>
    <t>Nominal Interest Rate</t>
  </si>
  <si>
    <t>Zero lower bound</t>
  </si>
  <si>
    <t>constant</t>
  </si>
  <si>
    <t>More demand</t>
  </si>
  <si>
    <t>Less demand</t>
  </si>
  <si>
    <t>Favorable supply shock</t>
  </si>
  <si>
    <t>No shock</t>
  </si>
  <si>
    <t>Adverse supply shock</t>
  </si>
  <si>
    <t>Expected inflation above target</t>
  </si>
  <si>
    <t>Expected inflation equal to target</t>
  </si>
  <si>
    <t>Expected inflation below target</t>
  </si>
  <si>
    <t>Tighter monetary policy</t>
  </si>
  <si>
    <t>Looser monetary policy</t>
  </si>
  <si>
    <t>No change in demand</t>
  </si>
  <si>
    <t>Monetary policy on rule</t>
  </si>
  <si>
    <t>AD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</si>
</sst>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%"/>
    <numFmt numFmtId="167" formatCode="0.0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rgb="FFEA00AD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A3F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18" fillId="0" borderId="0" applyNumberFormat="0" applyFill="0" applyBorder="0" applyAlignment="0" applyProtection="0"/>
  </cellStyleXfs>
  <cellXfs count="50"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 applyBorder="1"/>
    <xf numFmtId="0" fontId="2" fillId="0" borderId="0" xfId="0" applyFont="1"/>
    <xf numFmtId="0" fontId="8" fillId="0" borderId="0" xfId="0" applyFont="1" applyFill="1" applyBorder="1"/>
    <xf numFmtId="164" fontId="8" fillId="0" borderId="0" xfId="1" applyNumberFormat="1" applyFont="1" applyFill="1" applyBorder="1"/>
    <xf numFmtId="164" fontId="8" fillId="0" borderId="0" xfId="0" applyNumberFormat="1" applyFont="1" applyFill="1" applyBorder="1"/>
    <xf numFmtId="1" fontId="0" fillId="0" borderId="0" xfId="0" applyNumberFormat="1" applyFill="1" applyBorder="1"/>
    <xf numFmtId="0" fontId="9" fillId="0" borderId="0" xfId="0" applyFont="1" applyBorder="1"/>
    <xf numFmtId="0" fontId="3" fillId="0" borderId="0" xfId="0" applyFont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/>
    <xf numFmtId="165" fontId="0" fillId="0" borderId="0" xfId="0" applyNumberFormat="1" applyBorder="1"/>
    <xf numFmtId="1" fontId="0" fillId="0" borderId="0" xfId="0" applyNumberFormat="1" applyBorder="1"/>
    <xf numFmtId="0" fontId="0" fillId="2" borderId="0" xfId="0" applyFill="1"/>
    <xf numFmtId="1" fontId="0" fillId="0" borderId="0" xfId="1" applyNumberFormat="1" applyFont="1" applyFill="1" applyBorder="1"/>
    <xf numFmtId="10" fontId="0" fillId="0" borderId="0" xfId="0" applyNumberFormat="1"/>
    <xf numFmtId="164" fontId="0" fillId="0" borderId="0" xfId="0" applyNumberFormat="1"/>
    <xf numFmtId="164" fontId="0" fillId="3" borderId="0" xfId="0" applyNumberFormat="1" applyFill="1"/>
    <xf numFmtId="164" fontId="0" fillId="0" borderId="0" xfId="1" applyNumberFormat="1" applyFont="1"/>
    <xf numFmtId="164" fontId="0" fillId="3" borderId="0" xfId="1" applyNumberFormat="1" applyFont="1" applyFill="1"/>
    <xf numFmtId="10" fontId="0" fillId="3" borderId="0" xfId="0" applyNumberFormat="1" applyFill="1"/>
    <xf numFmtId="164" fontId="0" fillId="4" borderId="0" xfId="1" applyNumberFormat="1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9" fontId="0" fillId="0" borderId="0" xfId="0" applyNumberFormat="1"/>
    <xf numFmtId="164" fontId="15" fillId="4" borderId="0" xfId="1" applyNumberFormat="1" applyFont="1" applyFill="1" applyBorder="1" applyAlignment="1">
      <alignment horizontal="center"/>
    </xf>
    <xf numFmtId="0" fontId="0" fillId="0" borderId="0" xfId="0" applyFont="1" applyFill="1" applyBorder="1"/>
    <xf numFmtId="167" fontId="0" fillId="0" borderId="0" xfId="0" applyNumberFormat="1"/>
    <xf numFmtId="166" fontId="0" fillId="0" borderId="0" xfId="1" applyNumberFormat="1" applyFont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5" borderId="0" xfId="1" applyNumberFormat="1" applyFont="1" applyFill="1"/>
    <xf numFmtId="164" fontId="16" fillId="4" borderId="0" xfId="1" applyNumberFormat="1" applyFont="1" applyFill="1" applyBorder="1" applyAlignment="1">
      <alignment horizontal="center"/>
    </xf>
    <xf numFmtId="164" fontId="17" fillId="4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 applyAlignment="1">
      <alignment horizontal="center"/>
    </xf>
    <xf numFmtId="164" fontId="0" fillId="4" borderId="0" xfId="1" applyNumberFormat="1" applyFont="1" applyFill="1" applyBorder="1" applyAlignment="1">
      <alignment horizontal="center"/>
    </xf>
    <xf numFmtId="0" fontId="18" fillId="0" borderId="0" xfId="3" applyFill="1"/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</cellXfs>
  <cellStyles count="4">
    <cellStyle name="Hyperlink" xfId="3" builtinId="8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IS/RT Model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14076529907446"/>
          <c:y val="9.7880055788005585E-2"/>
          <c:w val="0.85399272459363629"/>
          <c:h val="0.7637731942439909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'STAGE Ia revamp NO num STDALONE'!$K$92:$K$116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 STDALONE'!$M$92:$M$116</c:f>
              <c:numCache>
                <c:formatCode>0.0%</c:formatCode>
                <c:ptCount val="25"/>
                <c:pt idx="4">
                  <c:v>6.8800000000000042E-3</c:v>
                </c:pt>
                <c:pt idx="5">
                  <c:v>9.5200000000000042E-3</c:v>
                </c:pt>
                <c:pt idx="6">
                  <c:v>1.2160000000000004E-2</c:v>
                </c:pt>
                <c:pt idx="7">
                  <c:v>1.4800000000000004E-2</c:v>
                </c:pt>
                <c:pt idx="8">
                  <c:v>1.7440000000000004E-2</c:v>
                </c:pt>
                <c:pt idx="9">
                  <c:v>2.0080000000000001E-2</c:v>
                </c:pt>
                <c:pt idx="10">
                  <c:v>2.2720000000000001E-2</c:v>
                </c:pt>
                <c:pt idx="11">
                  <c:v>2.5360000000000001E-2</c:v>
                </c:pt>
                <c:pt idx="12">
                  <c:v>2.8000000000000001E-2</c:v>
                </c:pt>
                <c:pt idx="13">
                  <c:v>3.0640000000000001E-2</c:v>
                </c:pt>
                <c:pt idx="14">
                  <c:v>3.3279999999999997E-2</c:v>
                </c:pt>
                <c:pt idx="15">
                  <c:v>3.5920000000000001E-2</c:v>
                </c:pt>
                <c:pt idx="16">
                  <c:v>3.8559999999999997E-2</c:v>
                </c:pt>
                <c:pt idx="17">
                  <c:v>4.1200000000000001E-2</c:v>
                </c:pt>
                <c:pt idx="18">
                  <c:v>4.3839999999999997E-2</c:v>
                </c:pt>
                <c:pt idx="19">
                  <c:v>4.6479999999999994E-2</c:v>
                </c:pt>
                <c:pt idx="20">
                  <c:v>4.9119999999999997E-2</c:v>
                </c:pt>
                <c:pt idx="21">
                  <c:v>5.1759999999999994E-2</c:v>
                </c:pt>
                <c:pt idx="22">
                  <c:v>5.439999999999999E-2</c:v>
                </c:pt>
                <c:pt idx="23">
                  <c:v>5.7039999999999993E-2</c:v>
                </c:pt>
                <c:pt idx="24">
                  <c:v>5.9679999999999997E-2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D4-49EB-B98B-BB848B8CAFDD}"/>
            </c:ext>
          </c:extLst>
        </c:ser>
        <c:ser>
          <c:idx val="1"/>
          <c:order val="1"/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'STAGE Ia revamp NO num STDALONE'!$K$92:$K$116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 STDALONE'!$N$92:$N$116</c:f>
              <c:numCache>
                <c:formatCode>0.0%</c:formatCode>
                <c:ptCount val="25"/>
                <c:pt idx="4">
                  <c:v>6.8800000000000042E-3</c:v>
                </c:pt>
                <c:pt idx="5">
                  <c:v>9.5200000000000042E-3</c:v>
                </c:pt>
                <c:pt idx="6">
                  <c:v>1.2160000000000004E-2</c:v>
                </c:pt>
                <c:pt idx="7">
                  <c:v>1.4800000000000004E-2</c:v>
                </c:pt>
                <c:pt idx="8">
                  <c:v>1.7440000000000004E-2</c:v>
                </c:pt>
                <c:pt idx="9">
                  <c:v>2.0080000000000001E-2</c:v>
                </c:pt>
                <c:pt idx="10">
                  <c:v>2.2720000000000001E-2</c:v>
                </c:pt>
                <c:pt idx="11">
                  <c:v>2.5360000000000001E-2</c:v>
                </c:pt>
                <c:pt idx="12">
                  <c:v>2.8000000000000001E-2</c:v>
                </c:pt>
                <c:pt idx="13">
                  <c:v>3.0640000000000001E-2</c:v>
                </c:pt>
                <c:pt idx="14">
                  <c:v>3.3279999999999997E-2</c:v>
                </c:pt>
                <c:pt idx="15">
                  <c:v>3.5920000000000001E-2</c:v>
                </c:pt>
                <c:pt idx="16">
                  <c:v>3.8559999999999997E-2</c:v>
                </c:pt>
                <c:pt idx="17">
                  <c:v>4.1200000000000001E-2</c:v>
                </c:pt>
                <c:pt idx="18">
                  <c:v>4.3839999999999997E-2</c:v>
                </c:pt>
                <c:pt idx="19">
                  <c:v>4.6479999999999994E-2</c:v>
                </c:pt>
                <c:pt idx="20">
                  <c:v>4.9119999999999997E-2</c:v>
                </c:pt>
                <c:pt idx="21">
                  <c:v>5.1759999999999994E-2</c:v>
                </c:pt>
                <c:pt idx="22">
                  <c:v>5.439999999999999E-2</c:v>
                </c:pt>
                <c:pt idx="23">
                  <c:v>5.7039999999999993E-2</c:v>
                </c:pt>
                <c:pt idx="24">
                  <c:v>5.9679999999999997E-2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D4-49EB-B98B-BB848B8CAFDD}"/>
            </c:ext>
          </c:extLst>
        </c:ser>
        <c:ser>
          <c:idx val="2"/>
          <c:order val="2"/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STDALONE'!$K$92:$K$116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 STDALONE'!$O$92:$O$116</c:f>
              <c:numCache>
                <c:formatCode>0.0%</c:formatCode>
                <c:ptCount val="25"/>
                <c:pt idx="4">
                  <c:v>6.8800000000000042E-3</c:v>
                </c:pt>
                <c:pt idx="5">
                  <c:v>9.5200000000000042E-3</c:v>
                </c:pt>
                <c:pt idx="6">
                  <c:v>1.2160000000000004E-2</c:v>
                </c:pt>
                <c:pt idx="7">
                  <c:v>1.4800000000000004E-2</c:v>
                </c:pt>
                <c:pt idx="8">
                  <c:v>1.7440000000000004E-2</c:v>
                </c:pt>
                <c:pt idx="9">
                  <c:v>2.0080000000000001E-2</c:v>
                </c:pt>
                <c:pt idx="10">
                  <c:v>2.2720000000000001E-2</c:v>
                </c:pt>
                <c:pt idx="11">
                  <c:v>2.5360000000000001E-2</c:v>
                </c:pt>
                <c:pt idx="12">
                  <c:v>2.8000000000000001E-2</c:v>
                </c:pt>
                <c:pt idx="13">
                  <c:v>3.0640000000000001E-2</c:v>
                </c:pt>
                <c:pt idx="14">
                  <c:v>3.3279999999999997E-2</c:v>
                </c:pt>
                <c:pt idx="15">
                  <c:v>3.5920000000000001E-2</c:v>
                </c:pt>
                <c:pt idx="16">
                  <c:v>3.8559999999999997E-2</c:v>
                </c:pt>
                <c:pt idx="17">
                  <c:v>4.1200000000000001E-2</c:v>
                </c:pt>
                <c:pt idx="18">
                  <c:v>4.3839999999999997E-2</c:v>
                </c:pt>
                <c:pt idx="19">
                  <c:v>4.6479999999999994E-2</c:v>
                </c:pt>
                <c:pt idx="20">
                  <c:v>4.9119999999999997E-2</c:v>
                </c:pt>
                <c:pt idx="21">
                  <c:v>5.1759999999999994E-2</c:v>
                </c:pt>
                <c:pt idx="22">
                  <c:v>5.439999999999999E-2</c:v>
                </c:pt>
                <c:pt idx="23">
                  <c:v>5.7039999999999993E-2</c:v>
                </c:pt>
                <c:pt idx="24">
                  <c:v>5.9679999999999997E-2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D4-49EB-B98B-BB848B8CAFDD}"/>
            </c:ext>
          </c:extLst>
        </c:ser>
        <c:ser>
          <c:idx val="3"/>
          <c:order val="3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'STAGE Ia revamp NO num STDALONE'!$K$92:$K$116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 STDALONE'!$AC$92:$AC$116</c:f>
              <c:numCache>
                <c:formatCode>0.0%</c:formatCode>
                <c:ptCount val="25"/>
                <c:pt idx="0">
                  <c:v>6.1119999999999994E-2</c:v>
                </c:pt>
                <c:pt idx="1">
                  <c:v>5.8360000000000009E-2</c:v>
                </c:pt>
                <c:pt idx="2">
                  <c:v>5.5599999999999997E-2</c:v>
                </c:pt>
                <c:pt idx="3">
                  <c:v>5.2840000000000012E-2</c:v>
                </c:pt>
                <c:pt idx="4">
                  <c:v>5.008E-2</c:v>
                </c:pt>
                <c:pt idx="5">
                  <c:v>4.7320000000000008E-2</c:v>
                </c:pt>
                <c:pt idx="6">
                  <c:v>4.4560000000000002E-2</c:v>
                </c:pt>
                <c:pt idx="7">
                  <c:v>4.1800000000000004E-2</c:v>
                </c:pt>
                <c:pt idx="8">
                  <c:v>3.9040000000000005E-2</c:v>
                </c:pt>
                <c:pt idx="9">
                  <c:v>3.6280000000000007E-2</c:v>
                </c:pt>
                <c:pt idx="10">
                  <c:v>3.3520000000000008E-2</c:v>
                </c:pt>
                <c:pt idx="11">
                  <c:v>3.0760000000000006E-2</c:v>
                </c:pt>
                <c:pt idx="12" formatCode="0.00%">
                  <c:v>2.8000000000000004E-2</c:v>
                </c:pt>
                <c:pt idx="13">
                  <c:v>2.5240000000000002E-2</c:v>
                </c:pt>
                <c:pt idx="14">
                  <c:v>2.2480000000000003E-2</c:v>
                </c:pt>
                <c:pt idx="15">
                  <c:v>1.9720000000000008E-2</c:v>
                </c:pt>
                <c:pt idx="16">
                  <c:v>1.6960000000000003E-2</c:v>
                </c:pt>
                <c:pt idx="17">
                  <c:v>1.4200000000000008E-2</c:v>
                </c:pt>
                <c:pt idx="18">
                  <c:v>1.1440000000000009E-2</c:v>
                </c:pt>
                <c:pt idx="19">
                  <c:v>8.6800000000000054E-3</c:v>
                </c:pt>
                <c:pt idx="20">
                  <c:v>5.9200000000000034E-3</c:v>
                </c:pt>
                <c:pt idx="21">
                  <c:v>4.0799999999999968E-3</c:v>
                </c:pt>
                <c:pt idx="22">
                  <c:v>7.1999999999999981E-3</c:v>
                </c:pt>
                <c:pt idx="23">
                  <c:v>1.0319999999999996E-2</c:v>
                </c:pt>
                <c:pt idx="24">
                  <c:v>1.3439999999999994E-2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D4-49EB-B98B-BB848B8CAFDD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STDALONE'!$K$92:$K$116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 STDALONE'!$AD$92:$AD$116</c:f>
              <c:numCache>
                <c:formatCode>0.0%</c:formatCode>
                <c:ptCount val="25"/>
                <c:pt idx="0">
                  <c:v>6.1119999999999994E-2</c:v>
                </c:pt>
                <c:pt idx="1">
                  <c:v>5.8360000000000009E-2</c:v>
                </c:pt>
                <c:pt idx="2">
                  <c:v>5.5599999999999997E-2</c:v>
                </c:pt>
                <c:pt idx="3">
                  <c:v>5.2840000000000012E-2</c:v>
                </c:pt>
                <c:pt idx="4">
                  <c:v>5.008E-2</c:v>
                </c:pt>
                <c:pt idx="5">
                  <c:v>4.7320000000000008E-2</c:v>
                </c:pt>
                <c:pt idx="6">
                  <c:v>4.4560000000000002E-2</c:v>
                </c:pt>
                <c:pt idx="7">
                  <c:v>4.1800000000000004E-2</c:v>
                </c:pt>
                <c:pt idx="8">
                  <c:v>3.9040000000000005E-2</c:v>
                </c:pt>
                <c:pt idx="9">
                  <c:v>3.6280000000000007E-2</c:v>
                </c:pt>
                <c:pt idx="10">
                  <c:v>3.3520000000000008E-2</c:v>
                </c:pt>
                <c:pt idx="11">
                  <c:v>3.0760000000000006E-2</c:v>
                </c:pt>
                <c:pt idx="12" formatCode="0.00%">
                  <c:v>2.8000000000000004E-2</c:v>
                </c:pt>
                <c:pt idx="13">
                  <c:v>2.5240000000000002E-2</c:v>
                </c:pt>
                <c:pt idx="14">
                  <c:v>2.2480000000000003E-2</c:v>
                </c:pt>
                <c:pt idx="15">
                  <c:v>1.9720000000000008E-2</c:v>
                </c:pt>
                <c:pt idx="16">
                  <c:v>1.6960000000000003E-2</c:v>
                </c:pt>
                <c:pt idx="17">
                  <c:v>1.4200000000000008E-2</c:v>
                </c:pt>
                <c:pt idx="18">
                  <c:v>1.1440000000000009E-2</c:v>
                </c:pt>
                <c:pt idx="19">
                  <c:v>8.6800000000000054E-3</c:v>
                </c:pt>
                <c:pt idx="20">
                  <c:v>5.9200000000000034E-3</c:v>
                </c:pt>
                <c:pt idx="21">
                  <c:v>4.0799999999999968E-3</c:v>
                </c:pt>
                <c:pt idx="22">
                  <c:v>7.1999999999999981E-3</c:v>
                </c:pt>
                <c:pt idx="23">
                  <c:v>1.0319999999999996E-2</c:v>
                </c:pt>
                <c:pt idx="24">
                  <c:v>1.3439999999999994E-2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1D4-49EB-B98B-BB848B8CAFDD}"/>
            </c:ext>
          </c:extLst>
        </c:ser>
        <c:ser>
          <c:idx val="5"/>
          <c:order val="5"/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'STAGE Ia revamp NO num STDALONE'!$K$92:$K$116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 STDALONE'!$AE$92:$AE$116</c:f>
              <c:numCache>
                <c:formatCode>0.0%</c:formatCode>
                <c:ptCount val="25"/>
                <c:pt idx="0">
                  <c:v>6.1119999999999994E-2</c:v>
                </c:pt>
                <c:pt idx="1">
                  <c:v>5.8360000000000009E-2</c:v>
                </c:pt>
                <c:pt idx="2">
                  <c:v>5.5599999999999997E-2</c:v>
                </c:pt>
                <c:pt idx="3">
                  <c:v>5.2840000000000012E-2</c:v>
                </c:pt>
                <c:pt idx="4">
                  <c:v>5.008E-2</c:v>
                </c:pt>
                <c:pt idx="5">
                  <c:v>4.7320000000000008E-2</c:v>
                </c:pt>
                <c:pt idx="6">
                  <c:v>4.4560000000000002E-2</c:v>
                </c:pt>
                <c:pt idx="7">
                  <c:v>4.1800000000000004E-2</c:v>
                </c:pt>
                <c:pt idx="8">
                  <c:v>3.9040000000000005E-2</c:v>
                </c:pt>
                <c:pt idx="9">
                  <c:v>3.6280000000000007E-2</c:v>
                </c:pt>
                <c:pt idx="10">
                  <c:v>3.3520000000000008E-2</c:v>
                </c:pt>
                <c:pt idx="11">
                  <c:v>3.0760000000000006E-2</c:v>
                </c:pt>
                <c:pt idx="12" formatCode="0.00%">
                  <c:v>2.8000000000000004E-2</c:v>
                </c:pt>
                <c:pt idx="13">
                  <c:v>2.5240000000000002E-2</c:v>
                </c:pt>
                <c:pt idx="14">
                  <c:v>2.2480000000000003E-2</c:v>
                </c:pt>
                <c:pt idx="15">
                  <c:v>1.9720000000000008E-2</c:v>
                </c:pt>
                <c:pt idx="16">
                  <c:v>1.6960000000000003E-2</c:v>
                </c:pt>
                <c:pt idx="17">
                  <c:v>1.4200000000000008E-2</c:v>
                </c:pt>
                <c:pt idx="18">
                  <c:v>1.1440000000000009E-2</c:v>
                </c:pt>
                <c:pt idx="19">
                  <c:v>8.6800000000000054E-3</c:v>
                </c:pt>
                <c:pt idx="20">
                  <c:v>5.9200000000000034E-3</c:v>
                </c:pt>
                <c:pt idx="21">
                  <c:v>4.0799999999999968E-3</c:v>
                </c:pt>
                <c:pt idx="22">
                  <c:v>7.1999999999999981E-3</c:v>
                </c:pt>
                <c:pt idx="23">
                  <c:v>1.0319999999999996E-2</c:v>
                </c:pt>
                <c:pt idx="24">
                  <c:v>1.3439999999999994E-2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1D4-49EB-B98B-BB848B8CAFDD}"/>
            </c:ext>
          </c:extLst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STDALONE'!$L$123:$L$124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STDALONE'!$M$123:$M$124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1D4-49EB-B98B-BB848B8CAFDD}"/>
            </c:ext>
          </c:extLst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STDALONE'!$O$123:$O$124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STDALONE'!$P$123:$P$124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1D4-49EB-B98B-BB848B8CAFDD}"/>
            </c:ext>
          </c:extLst>
        </c:ser>
        <c:ser>
          <c:idx val="8"/>
          <c:order val="8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STDALONE'!$L$129:$L$130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STDALONE'!$M$129:$M$130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1D4-49EB-B98B-BB848B8CAFDD}"/>
            </c:ext>
          </c:extLst>
        </c:ser>
        <c:ser>
          <c:idx val="9"/>
          <c:order val="9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STDALONE'!$O$129:$O$130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STDALONE'!$P$129:$P$130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1D4-49EB-B98B-BB848B8CAFDD}"/>
            </c:ext>
          </c:extLst>
        </c:ser>
        <c:ser>
          <c:idx val="10"/>
          <c:order val="10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STDALONE'!$L$135:$L$136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STDALONE'!$M$135:$M$136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1D4-49EB-B98B-BB848B8CAFDD}"/>
            </c:ext>
          </c:extLst>
        </c:ser>
        <c:ser>
          <c:idx val="11"/>
          <c:order val="11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STDALONE'!$O$135:$O$136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STDALONE'!$P$135:$P$136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1D4-49EB-B98B-BB848B8CAFDD}"/>
            </c:ext>
          </c:extLst>
        </c:ser>
        <c:ser>
          <c:idx val="12"/>
          <c:order val="12"/>
          <c:tx>
            <c:strRef>
              <c:f>'STAGE Ia revamp NO num STDALONE'!$L$121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1D4-49EB-B98B-BB848B8CAFDD}"/>
                </c:ext>
              </c:extLst>
            </c:dLbl>
            <c:dLbl>
              <c:idx val="1"/>
              <c:layout>
                <c:manualLayout>
                  <c:x val="-1.7543859649122806E-2"/>
                  <c:y val="-2.231520223152022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1D4-49EB-B98B-BB848B8CA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 STDALONE'!$R$123:$R$124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STDALONE'!$S$123:$S$124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1D4-49EB-B98B-BB848B8CAFDD}"/>
            </c:ext>
          </c:extLst>
        </c:ser>
        <c:ser>
          <c:idx val="13"/>
          <c:order val="13"/>
          <c:tx>
            <c:strRef>
              <c:f>'STAGE Ia revamp NO num STDALONE'!$L$127</c:f>
              <c:strCache>
                <c:ptCount val="1"/>
                <c:pt idx="0">
                  <c:v>(i)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9493177387914229E-2"/>
                  <c:y val="-3.068340306834030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1D4-49EB-B98B-BB848B8CAF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1D4-49EB-B98B-BB848B8CA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 STDALONE'!$R$129:$R$130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STDALONE'!$S$129:$S$130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1D4-49EB-B98B-BB848B8CAFDD}"/>
            </c:ext>
          </c:extLst>
        </c:ser>
        <c:ser>
          <c:idx val="14"/>
          <c:order val="14"/>
          <c:tx>
            <c:strRef>
              <c:f>'STAGE Ia revamp NO num STDALONE'!$L$133</c:f>
              <c:strCache>
                <c:ptCount val="1"/>
                <c:pt idx="0">
                  <c:v>(ii)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1D4-49EB-B98B-BB848B8CAF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1D4-49EB-B98B-BB848B8CA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 STDALONE'!$R$135:$R$136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STDALONE'!$S$135:$S$136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1D4-49EB-B98B-BB848B8CA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970640"/>
        <c:axId val="814971032"/>
      </c:scatterChart>
      <c:valAx>
        <c:axId val="814970640"/>
        <c:scaling>
          <c:orientation val="minMax"/>
          <c:max val="2.0000000000000004E-2"/>
          <c:min val="-2.0000000000000004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</a:t>
                </a:r>
              </a:p>
            </c:rich>
          </c:tx>
          <c:layout>
            <c:manualLayout>
              <c:xMode val="edge"/>
              <c:yMode val="edge"/>
              <c:x val="0.38655374473539644"/>
              <c:y val="0.92723191503614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971032"/>
        <c:crossesAt val="-0.1"/>
        <c:crossBetween val="midCat"/>
      </c:valAx>
      <c:valAx>
        <c:axId val="814971032"/>
        <c:scaling>
          <c:orientation val="minMax"/>
          <c:max val="8.0000000000000016E-2"/>
          <c:min val="-2.0000000000000004E-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intrest rate in 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970640"/>
        <c:crossesAt val="-2.0000000000000004E-2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Phillips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57046673513637"/>
          <c:y val="0.13258259384243634"/>
          <c:w val="0.84640895431549312"/>
          <c:h val="0.7369982639965280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'STAGE Ia revamp NO num STDALONE'!$K$92:$K$116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 STDALONE'!$Q$92:$Q$116</c:f>
              <c:numCache>
                <c:formatCode>0.0%</c:formatCode>
                <c:ptCount val="25"/>
                <c:pt idx="0">
                  <c:v>6.1439999999999995E-2</c:v>
                </c:pt>
                <c:pt idx="1">
                  <c:v>5.8319999999999997E-2</c:v>
                </c:pt>
                <c:pt idx="2">
                  <c:v>5.5199999999999999E-2</c:v>
                </c:pt>
                <c:pt idx="3">
                  <c:v>5.2080000000000001E-2</c:v>
                </c:pt>
                <c:pt idx="4">
                  <c:v>4.8960000000000004E-2</c:v>
                </c:pt>
                <c:pt idx="5">
                  <c:v>4.5839999999999999E-2</c:v>
                </c:pt>
                <c:pt idx="6">
                  <c:v>4.2719999999999994E-2</c:v>
                </c:pt>
                <c:pt idx="7">
                  <c:v>3.9599999999999996E-2</c:v>
                </c:pt>
                <c:pt idx="8">
                  <c:v>3.6479999999999999E-2</c:v>
                </c:pt>
                <c:pt idx="9">
                  <c:v>3.3360000000000001E-2</c:v>
                </c:pt>
                <c:pt idx="10">
                  <c:v>3.024E-2</c:v>
                </c:pt>
                <c:pt idx="11">
                  <c:v>2.7120000000000002E-2</c:v>
                </c:pt>
                <c:pt idx="12">
                  <c:v>2.4E-2</c:v>
                </c:pt>
                <c:pt idx="13">
                  <c:v>2.0879999999999999E-2</c:v>
                </c:pt>
                <c:pt idx="14">
                  <c:v>1.7760000000000001E-2</c:v>
                </c:pt>
                <c:pt idx="15">
                  <c:v>1.464E-2</c:v>
                </c:pt>
                <c:pt idx="16">
                  <c:v>1.1520000000000001E-2</c:v>
                </c:pt>
                <c:pt idx="17">
                  <c:v>8.4000000000000012E-3</c:v>
                </c:pt>
                <c:pt idx="18">
                  <c:v>5.2800000000000034E-3</c:v>
                </c:pt>
                <c:pt idx="19">
                  <c:v>2.1600000000000022E-3</c:v>
                </c:pt>
                <c:pt idx="20">
                  <c:v>-9.5999999999999905E-4</c:v>
                </c:pt>
                <c:pt idx="21">
                  <c:v>-4.0799999999999968E-3</c:v>
                </c:pt>
                <c:pt idx="22">
                  <c:v>-7.1999999999999981E-3</c:v>
                </c:pt>
                <c:pt idx="23">
                  <c:v>-1.0319999999999996E-2</c:v>
                </c:pt>
                <c:pt idx="24">
                  <c:v>-1.3439999999999994E-2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69-4D3E-AD3C-14BD62D5C0EE}"/>
            </c:ext>
          </c:extLst>
        </c:ser>
        <c:ser>
          <c:idx val="1"/>
          <c:order val="1"/>
          <c:spPr>
            <a:ln w="190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STDALONE'!$K$92:$K$116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 STDALONE'!$R$92:$R$116</c:f>
              <c:numCache>
                <c:formatCode>0.0%</c:formatCode>
                <c:ptCount val="25"/>
                <c:pt idx="0">
                  <c:v>6.1439999999999995E-2</c:v>
                </c:pt>
                <c:pt idx="1">
                  <c:v>5.8319999999999997E-2</c:v>
                </c:pt>
                <c:pt idx="2">
                  <c:v>5.5199999999999999E-2</c:v>
                </c:pt>
                <c:pt idx="3">
                  <c:v>5.2080000000000001E-2</c:v>
                </c:pt>
                <c:pt idx="4">
                  <c:v>4.8960000000000004E-2</c:v>
                </c:pt>
                <c:pt idx="5">
                  <c:v>4.5839999999999999E-2</c:v>
                </c:pt>
                <c:pt idx="6">
                  <c:v>4.2719999999999994E-2</c:v>
                </c:pt>
                <c:pt idx="7">
                  <c:v>3.9599999999999996E-2</c:v>
                </c:pt>
                <c:pt idx="8">
                  <c:v>3.6479999999999999E-2</c:v>
                </c:pt>
                <c:pt idx="9">
                  <c:v>3.3360000000000001E-2</c:v>
                </c:pt>
                <c:pt idx="10">
                  <c:v>3.024E-2</c:v>
                </c:pt>
                <c:pt idx="11">
                  <c:v>2.7120000000000002E-2</c:v>
                </c:pt>
                <c:pt idx="12">
                  <c:v>2.4E-2</c:v>
                </c:pt>
                <c:pt idx="13">
                  <c:v>2.0879999999999999E-2</c:v>
                </c:pt>
                <c:pt idx="14">
                  <c:v>1.7760000000000001E-2</c:v>
                </c:pt>
                <c:pt idx="15">
                  <c:v>1.464E-2</c:v>
                </c:pt>
                <c:pt idx="16">
                  <c:v>1.1520000000000001E-2</c:v>
                </c:pt>
                <c:pt idx="17">
                  <c:v>8.4000000000000012E-3</c:v>
                </c:pt>
                <c:pt idx="18">
                  <c:v>5.2800000000000034E-3</c:v>
                </c:pt>
                <c:pt idx="19">
                  <c:v>2.1600000000000022E-3</c:v>
                </c:pt>
                <c:pt idx="20">
                  <c:v>-9.5999999999999905E-4</c:v>
                </c:pt>
                <c:pt idx="21">
                  <c:v>-4.0799999999999968E-3</c:v>
                </c:pt>
                <c:pt idx="22">
                  <c:v>-7.1999999999999981E-3</c:v>
                </c:pt>
                <c:pt idx="23">
                  <c:v>-1.0319999999999996E-2</c:v>
                </c:pt>
                <c:pt idx="24">
                  <c:v>-1.3439999999999994E-2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69-4D3E-AD3C-14BD62D5C0EE}"/>
            </c:ext>
          </c:extLst>
        </c:ser>
        <c:ser>
          <c:idx val="2"/>
          <c:order val="2"/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'STAGE Ia revamp NO num STDALONE'!$K$92:$K$116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 STDALONE'!$S$92:$S$116</c:f>
              <c:numCache>
                <c:formatCode>0.0%</c:formatCode>
                <c:ptCount val="25"/>
                <c:pt idx="0">
                  <c:v>6.1439999999999995E-2</c:v>
                </c:pt>
                <c:pt idx="1">
                  <c:v>5.8319999999999997E-2</c:v>
                </c:pt>
                <c:pt idx="2">
                  <c:v>5.5199999999999999E-2</c:v>
                </c:pt>
                <c:pt idx="3">
                  <c:v>5.2080000000000001E-2</c:v>
                </c:pt>
                <c:pt idx="4">
                  <c:v>4.8960000000000004E-2</c:v>
                </c:pt>
                <c:pt idx="5">
                  <c:v>4.5839999999999999E-2</c:v>
                </c:pt>
                <c:pt idx="6">
                  <c:v>4.2719999999999994E-2</c:v>
                </c:pt>
                <c:pt idx="7">
                  <c:v>3.9599999999999996E-2</c:v>
                </c:pt>
                <c:pt idx="8">
                  <c:v>3.6479999999999999E-2</c:v>
                </c:pt>
                <c:pt idx="9">
                  <c:v>3.3360000000000001E-2</c:v>
                </c:pt>
                <c:pt idx="10">
                  <c:v>3.024E-2</c:v>
                </c:pt>
                <c:pt idx="11">
                  <c:v>2.7120000000000002E-2</c:v>
                </c:pt>
                <c:pt idx="12">
                  <c:v>2.4E-2</c:v>
                </c:pt>
                <c:pt idx="13">
                  <c:v>2.0879999999999999E-2</c:v>
                </c:pt>
                <c:pt idx="14">
                  <c:v>1.7760000000000001E-2</c:v>
                </c:pt>
                <c:pt idx="15">
                  <c:v>1.464E-2</c:v>
                </c:pt>
                <c:pt idx="16">
                  <c:v>1.1520000000000001E-2</c:v>
                </c:pt>
                <c:pt idx="17">
                  <c:v>8.4000000000000012E-3</c:v>
                </c:pt>
                <c:pt idx="18">
                  <c:v>5.2800000000000034E-3</c:v>
                </c:pt>
                <c:pt idx="19">
                  <c:v>2.1600000000000022E-3</c:v>
                </c:pt>
                <c:pt idx="20">
                  <c:v>-9.5999999999999905E-4</c:v>
                </c:pt>
                <c:pt idx="21">
                  <c:v>-4.0799999999999968E-3</c:v>
                </c:pt>
                <c:pt idx="22">
                  <c:v>-7.1999999999999981E-3</c:v>
                </c:pt>
                <c:pt idx="23">
                  <c:v>-1.0319999999999996E-2</c:v>
                </c:pt>
                <c:pt idx="24">
                  <c:v>-1.3439999999999994E-2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69-4D3E-AD3C-14BD62D5C0EE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STDALONE'!$L$142:$L$143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STDALONE'!$M$142:$M$143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69-4D3E-AD3C-14BD62D5C0EE}"/>
            </c:ext>
          </c:extLst>
        </c:ser>
        <c:ser>
          <c:idx val="4"/>
          <c:order val="4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STDALONE'!$O$142:$O$143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STDALONE'!$P$142:$P$143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369-4D3E-AD3C-14BD62D5C0EE}"/>
            </c:ext>
          </c:extLst>
        </c:ser>
        <c:ser>
          <c:idx val="5"/>
          <c:order val="5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STDALONE'!$L$148:$L$149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STDALONE'!$M$148:$M$149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369-4D3E-AD3C-14BD62D5C0EE}"/>
            </c:ext>
          </c:extLst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STDALONE'!$O$148:$O$149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STDALONE'!$P$148:$P$149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369-4D3E-AD3C-14BD62D5C0EE}"/>
            </c:ext>
          </c:extLst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STDALONE'!$L$154:$L$155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STDALONE'!$M$154:$M$155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369-4D3E-AD3C-14BD62D5C0EE}"/>
            </c:ext>
          </c:extLst>
        </c:ser>
        <c:ser>
          <c:idx val="8"/>
          <c:order val="8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STDALONE'!$O$154:$O$155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STDALONE'!$P$154:$P$155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369-4D3E-AD3C-14BD62D5C0EE}"/>
            </c:ext>
          </c:extLst>
        </c:ser>
        <c:ser>
          <c:idx val="9"/>
          <c:order val="9"/>
          <c:tx>
            <c:strRef>
              <c:f>'STAGE Ia revamp NO num STDALONE'!$L$140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1730203472848351E-2"/>
                  <c:y val="3.217158176943699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69-4D3E-AD3C-14BD62D5C0E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69-4D3E-AD3C-14BD62D5C0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 STDALONE'!$R$142:$R$143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STDALONE'!$S$142:$S$143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369-4D3E-AD3C-14BD62D5C0EE}"/>
            </c:ext>
          </c:extLst>
        </c:ser>
        <c:ser>
          <c:idx val="10"/>
          <c:order val="10"/>
          <c:tx>
            <c:strRef>
              <c:f>'STAGE Ia revamp NO num STDALONE'!$L$146</c:f>
              <c:strCache>
                <c:ptCount val="1"/>
                <c:pt idx="0">
                  <c:v>(i)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830881715676186E-2"/>
                  <c:y val="3.574620196604104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69-4D3E-AD3C-14BD62D5C0E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369-4D3E-AD3C-14BD62D5C0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 STDALONE'!$R$148:$R$149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STDALONE'!$S$148:$S$149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369-4D3E-AD3C-14BD62D5C0EE}"/>
            </c:ext>
          </c:extLst>
        </c:ser>
        <c:ser>
          <c:idx val="11"/>
          <c:order val="11"/>
          <c:tx>
            <c:strRef>
              <c:f>'STAGE Ia revamp NO num STDALONE'!$L$152</c:f>
              <c:strCache>
                <c:ptCount val="1"/>
                <c:pt idx="0">
                  <c:v>(ii)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369-4D3E-AD3C-14BD62D5C0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 STDALONE'!$R$154:$R$155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STDALONE'!$S$154:$S$155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369-4D3E-AD3C-14BD62D5C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971816"/>
        <c:axId val="814969072"/>
      </c:scatterChart>
      <c:valAx>
        <c:axId val="814971816"/>
        <c:scaling>
          <c:orientation val="minMax"/>
          <c:max val="2.0000000000000004E-2"/>
          <c:min val="-2.0000000000000004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 </a:t>
                </a:r>
              </a:p>
            </c:rich>
          </c:tx>
          <c:layout>
            <c:manualLayout>
              <c:xMode val="edge"/>
              <c:yMode val="edge"/>
              <c:x val="0.32519588331230281"/>
              <c:y val="0.946602144442216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969072"/>
        <c:crosses val="autoZero"/>
        <c:crossBetween val="midCat"/>
      </c:valAx>
      <c:valAx>
        <c:axId val="814969072"/>
        <c:scaling>
          <c:orientation val="minMax"/>
          <c:max val="5.000000000000001E-2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Inflation rate (in percent)</a:t>
                </a:r>
              </a:p>
            </c:rich>
          </c:tx>
          <c:layout>
            <c:manualLayout>
              <c:xMode val="edge"/>
              <c:yMode val="edge"/>
              <c:x val="1.9201947582639122E-3"/>
              <c:y val="0.287302064604129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971816"/>
        <c:crossesAt val="-2.0000000000000004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IS/RT Model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14076529907446"/>
          <c:y val="9.7880055788005585E-2"/>
          <c:w val="0.85399272459363629"/>
          <c:h val="0.7637731942439909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'STAGE Ia revamp NO num STDALONE'!$K$92:$K$116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 STDALONE'!$M$92:$M$116</c:f>
              <c:numCache>
                <c:formatCode>0.0%</c:formatCode>
                <c:ptCount val="25"/>
                <c:pt idx="4">
                  <c:v>6.8800000000000042E-3</c:v>
                </c:pt>
                <c:pt idx="5">
                  <c:v>9.5200000000000042E-3</c:v>
                </c:pt>
                <c:pt idx="6">
                  <c:v>1.2160000000000004E-2</c:v>
                </c:pt>
                <c:pt idx="7">
                  <c:v>1.4800000000000004E-2</c:v>
                </c:pt>
                <c:pt idx="8">
                  <c:v>1.7440000000000004E-2</c:v>
                </c:pt>
                <c:pt idx="9">
                  <c:v>2.0080000000000001E-2</c:v>
                </c:pt>
                <c:pt idx="10">
                  <c:v>2.2720000000000001E-2</c:v>
                </c:pt>
                <c:pt idx="11">
                  <c:v>2.5360000000000001E-2</c:v>
                </c:pt>
                <c:pt idx="12">
                  <c:v>2.8000000000000001E-2</c:v>
                </c:pt>
                <c:pt idx="13">
                  <c:v>3.0640000000000001E-2</c:v>
                </c:pt>
                <c:pt idx="14">
                  <c:v>3.3279999999999997E-2</c:v>
                </c:pt>
                <c:pt idx="15">
                  <c:v>3.5920000000000001E-2</c:v>
                </c:pt>
                <c:pt idx="16">
                  <c:v>3.8559999999999997E-2</c:v>
                </c:pt>
                <c:pt idx="17">
                  <c:v>4.1200000000000001E-2</c:v>
                </c:pt>
                <c:pt idx="18">
                  <c:v>4.3839999999999997E-2</c:v>
                </c:pt>
                <c:pt idx="19">
                  <c:v>4.6479999999999994E-2</c:v>
                </c:pt>
                <c:pt idx="20">
                  <c:v>4.9119999999999997E-2</c:v>
                </c:pt>
                <c:pt idx="21">
                  <c:v>5.1759999999999994E-2</c:v>
                </c:pt>
                <c:pt idx="22">
                  <c:v>5.439999999999999E-2</c:v>
                </c:pt>
                <c:pt idx="23">
                  <c:v>5.7039999999999993E-2</c:v>
                </c:pt>
                <c:pt idx="24">
                  <c:v>5.9679999999999997E-2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8E-433C-96CF-6B54AFF5F36F}"/>
            </c:ext>
          </c:extLst>
        </c:ser>
        <c:ser>
          <c:idx val="1"/>
          <c:order val="1"/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'STAGE Ia revamp NO num STDALONE'!$K$92:$K$116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 STDALONE'!$N$92:$N$116</c:f>
              <c:numCache>
                <c:formatCode>0.0%</c:formatCode>
                <c:ptCount val="25"/>
                <c:pt idx="4">
                  <c:v>6.8800000000000042E-3</c:v>
                </c:pt>
                <c:pt idx="5">
                  <c:v>9.5200000000000042E-3</c:v>
                </c:pt>
                <c:pt idx="6">
                  <c:v>1.2160000000000004E-2</c:v>
                </c:pt>
                <c:pt idx="7">
                  <c:v>1.4800000000000004E-2</c:v>
                </c:pt>
                <c:pt idx="8">
                  <c:v>1.7440000000000004E-2</c:v>
                </c:pt>
                <c:pt idx="9">
                  <c:v>2.0080000000000001E-2</c:v>
                </c:pt>
                <c:pt idx="10">
                  <c:v>2.2720000000000001E-2</c:v>
                </c:pt>
                <c:pt idx="11">
                  <c:v>2.5360000000000001E-2</c:v>
                </c:pt>
                <c:pt idx="12">
                  <c:v>2.8000000000000001E-2</c:v>
                </c:pt>
                <c:pt idx="13">
                  <c:v>3.0640000000000001E-2</c:v>
                </c:pt>
                <c:pt idx="14">
                  <c:v>3.3279999999999997E-2</c:v>
                </c:pt>
                <c:pt idx="15">
                  <c:v>3.5920000000000001E-2</c:v>
                </c:pt>
                <c:pt idx="16">
                  <c:v>3.8559999999999997E-2</c:v>
                </c:pt>
                <c:pt idx="17">
                  <c:v>4.1200000000000001E-2</c:v>
                </c:pt>
                <c:pt idx="18">
                  <c:v>4.3839999999999997E-2</c:v>
                </c:pt>
                <c:pt idx="19">
                  <c:v>4.6479999999999994E-2</c:v>
                </c:pt>
                <c:pt idx="20">
                  <c:v>4.9119999999999997E-2</c:v>
                </c:pt>
                <c:pt idx="21">
                  <c:v>5.1759999999999994E-2</c:v>
                </c:pt>
                <c:pt idx="22">
                  <c:v>5.439999999999999E-2</c:v>
                </c:pt>
                <c:pt idx="23">
                  <c:v>5.7039999999999993E-2</c:v>
                </c:pt>
                <c:pt idx="24">
                  <c:v>5.9679999999999997E-2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8E-433C-96CF-6B54AFF5F36F}"/>
            </c:ext>
          </c:extLst>
        </c:ser>
        <c:ser>
          <c:idx val="2"/>
          <c:order val="2"/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STDALONE'!$K$92:$K$116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 STDALONE'!$O$92:$O$116</c:f>
              <c:numCache>
                <c:formatCode>0.0%</c:formatCode>
                <c:ptCount val="25"/>
                <c:pt idx="4">
                  <c:v>6.8800000000000042E-3</c:v>
                </c:pt>
                <c:pt idx="5">
                  <c:v>9.5200000000000042E-3</c:v>
                </c:pt>
                <c:pt idx="6">
                  <c:v>1.2160000000000004E-2</c:v>
                </c:pt>
                <c:pt idx="7">
                  <c:v>1.4800000000000004E-2</c:v>
                </c:pt>
                <c:pt idx="8">
                  <c:v>1.7440000000000004E-2</c:v>
                </c:pt>
                <c:pt idx="9">
                  <c:v>2.0080000000000001E-2</c:v>
                </c:pt>
                <c:pt idx="10">
                  <c:v>2.2720000000000001E-2</c:v>
                </c:pt>
                <c:pt idx="11">
                  <c:v>2.5360000000000001E-2</c:v>
                </c:pt>
                <c:pt idx="12">
                  <c:v>2.8000000000000001E-2</c:v>
                </c:pt>
                <c:pt idx="13">
                  <c:v>3.0640000000000001E-2</c:v>
                </c:pt>
                <c:pt idx="14">
                  <c:v>3.3279999999999997E-2</c:v>
                </c:pt>
                <c:pt idx="15">
                  <c:v>3.5920000000000001E-2</c:v>
                </c:pt>
                <c:pt idx="16">
                  <c:v>3.8559999999999997E-2</c:v>
                </c:pt>
                <c:pt idx="17">
                  <c:v>4.1200000000000001E-2</c:v>
                </c:pt>
                <c:pt idx="18">
                  <c:v>4.3839999999999997E-2</c:v>
                </c:pt>
                <c:pt idx="19">
                  <c:v>4.6479999999999994E-2</c:v>
                </c:pt>
                <c:pt idx="20">
                  <c:v>4.9119999999999997E-2</c:v>
                </c:pt>
                <c:pt idx="21">
                  <c:v>5.1759999999999994E-2</c:v>
                </c:pt>
                <c:pt idx="22">
                  <c:v>5.439999999999999E-2</c:v>
                </c:pt>
                <c:pt idx="23">
                  <c:v>5.7039999999999993E-2</c:v>
                </c:pt>
                <c:pt idx="24">
                  <c:v>5.9679999999999997E-2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8E-433C-96CF-6B54AFF5F36F}"/>
            </c:ext>
          </c:extLst>
        </c:ser>
        <c:ser>
          <c:idx val="3"/>
          <c:order val="3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'STAGE Ia revamp NO num STDALONE'!$K$92:$K$116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 STDALONE'!$AC$92:$AC$116</c:f>
              <c:numCache>
                <c:formatCode>0.0%</c:formatCode>
                <c:ptCount val="25"/>
                <c:pt idx="0">
                  <c:v>6.1119999999999994E-2</c:v>
                </c:pt>
                <c:pt idx="1">
                  <c:v>5.8360000000000009E-2</c:v>
                </c:pt>
                <c:pt idx="2">
                  <c:v>5.5599999999999997E-2</c:v>
                </c:pt>
                <c:pt idx="3">
                  <c:v>5.2840000000000012E-2</c:v>
                </c:pt>
                <c:pt idx="4">
                  <c:v>5.008E-2</c:v>
                </c:pt>
                <c:pt idx="5">
                  <c:v>4.7320000000000008E-2</c:v>
                </c:pt>
                <c:pt idx="6">
                  <c:v>4.4560000000000002E-2</c:v>
                </c:pt>
                <c:pt idx="7">
                  <c:v>4.1800000000000004E-2</c:v>
                </c:pt>
                <c:pt idx="8">
                  <c:v>3.9040000000000005E-2</c:v>
                </c:pt>
                <c:pt idx="9">
                  <c:v>3.6280000000000007E-2</c:v>
                </c:pt>
                <c:pt idx="10">
                  <c:v>3.3520000000000008E-2</c:v>
                </c:pt>
                <c:pt idx="11">
                  <c:v>3.0760000000000006E-2</c:v>
                </c:pt>
                <c:pt idx="12" formatCode="0.00%">
                  <c:v>2.8000000000000004E-2</c:v>
                </c:pt>
                <c:pt idx="13">
                  <c:v>2.5240000000000002E-2</c:v>
                </c:pt>
                <c:pt idx="14">
                  <c:v>2.2480000000000003E-2</c:v>
                </c:pt>
                <c:pt idx="15">
                  <c:v>1.9720000000000008E-2</c:v>
                </c:pt>
                <c:pt idx="16">
                  <c:v>1.6960000000000003E-2</c:v>
                </c:pt>
                <c:pt idx="17">
                  <c:v>1.4200000000000008E-2</c:v>
                </c:pt>
                <c:pt idx="18">
                  <c:v>1.1440000000000009E-2</c:v>
                </c:pt>
                <c:pt idx="19">
                  <c:v>8.6800000000000054E-3</c:v>
                </c:pt>
                <c:pt idx="20">
                  <c:v>5.9200000000000034E-3</c:v>
                </c:pt>
                <c:pt idx="21">
                  <c:v>4.0799999999999968E-3</c:v>
                </c:pt>
                <c:pt idx="22">
                  <c:v>7.1999999999999981E-3</c:v>
                </c:pt>
                <c:pt idx="23">
                  <c:v>1.0319999999999996E-2</c:v>
                </c:pt>
                <c:pt idx="24">
                  <c:v>1.3439999999999994E-2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48E-433C-96CF-6B54AFF5F36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'STAGE Ia revamp NO num STDALONE'!$K$92:$K$116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 STDALONE'!$AD$92:$AD$116</c:f>
              <c:numCache>
                <c:formatCode>0.0%</c:formatCode>
                <c:ptCount val="25"/>
                <c:pt idx="0">
                  <c:v>6.1119999999999994E-2</c:v>
                </c:pt>
                <c:pt idx="1">
                  <c:v>5.8360000000000009E-2</c:v>
                </c:pt>
                <c:pt idx="2">
                  <c:v>5.5599999999999997E-2</c:v>
                </c:pt>
                <c:pt idx="3">
                  <c:v>5.2840000000000012E-2</c:v>
                </c:pt>
                <c:pt idx="4">
                  <c:v>5.008E-2</c:v>
                </c:pt>
                <c:pt idx="5">
                  <c:v>4.7320000000000008E-2</c:v>
                </c:pt>
                <c:pt idx="6">
                  <c:v>4.4560000000000002E-2</c:v>
                </c:pt>
                <c:pt idx="7">
                  <c:v>4.1800000000000004E-2</c:v>
                </c:pt>
                <c:pt idx="8">
                  <c:v>3.9040000000000005E-2</c:v>
                </c:pt>
                <c:pt idx="9">
                  <c:v>3.6280000000000007E-2</c:v>
                </c:pt>
                <c:pt idx="10">
                  <c:v>3.3520000000000008E-2</c:v>
                </c:pt>
                <c:pt idx="11">
                  <c:v>3.0760000000000006E-2</c:v>
                </c:pt>
                <c:pt idx="12" formatCode="0.00%">
                  <c:v>2.8000000000000004E-2</c:v>
                </c:pt>
                <c:pt idx="13">
                  <c:v>2.5240000000000002E-2</c:v>
                </c:pt>
                <c:pt idx="14">
                  <c:v>2.2480000000000003E-2</c:v>
                </c:pt>
                <c:pt idx="15">
                  <c:v>1.9720000000000008E-2</c:v>
                </c:pt>
                <c:pt idx="16">
                  <c:v>1.6960000000000003E-2</c:v>
                </c:pt>
                <c:pt idx="17">
                  <c:v>1.4200000000000008E-2</c:v>
                </c:pt>
                <c:pt idx="18">
                  <c:v>1.1440000000000009E-2</c:v>
                </c:pt>
                <c:pt idx="19">
                  <c:v>8.6800000000000054E-3</c:v>
                </c:pt>
                <c:pt idx="20">
                  <c:v>5.9200000000000034E-3</c:v>
                </c:pt>
                <c:pt idx="21">
                  <c:v>4.0799999999999968E-3</c:v>
                </c:pt>
                <c:pt idx="22">
                  <c:v>7.1999999999999981E-3</c:v>
                </c:pt>
                <c:pt idx="23">
                  <c:v>1.0319999999999996E-2</c:v>
                </c:pt>
                <c:pt idx="24">
                  <c:v>1.3439999999999994E-2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48E-433C-96CF-6B54AFF5F36F}"/>
            </c:ext>
          </c:extLst>
        </c:ser>
        <c:ser>
          <c:idx val="5"/>
          <c:order val="5"/>
          <c:spPr>
            <a:ln w="1905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STDALONE'!$K$92:$K$116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 STDALONE'!$AE$92:$AE$116</c:f>
              <c:numCache>
                <c:formatCode>0.0%</c:formatCode>
                <c:ptCount val="25"/>
                <c:pt idx="0">
                  <c:v>6.1119999999999994E-2</c:v>
                </c:pt>
                <c:pt idx="1">
                  <c:v>5.8360000000000009E-2</c:v>
                </c:pt>
                <c:pt idx="2">
                  <c:v>5.5599999999999997E-2</c:v>
                </c:pt>
                <c:pt idx="3">
                  <c:v>5.2840000000000012E-2</c:v>
                </c:pt>
                <c:pt idx="4">
                  <c:v>5.008E-2</c:v>
                </c:pt>
                <c:pt idx="5">
                  <c:v>4.7320000000000008E-2</c:v>
                </c:pt>
                <c:pt idx="6">
                  <c:v>4.4560000000000002E-2</c:v>
                </c:pt>
                <c:pt idx="7">
                  <c:v>4.1800000000000004E-2</c:v>
                </c:pt>
                <c:pt idx="8">
                  <c:v>3.9040000000000005E-2</c:v>
                </c:pt>
                <c:pt idx="9">
                  <c:v>3.6280000000000007E-2</c:v>
                </c:pt>
                <c:pt idx="10">
                  <c:v>3.3520000000000008E-2</c:v>
                </c:pt>
                <c:pt idx="11">
                  <c:v>3.0760000000000006E-2</c:v>
                </c:pt>
                <c:pt idx="12" formatCode="0.00%">
                  <c:v>2.8000000000000004E-2</c:v>
                </c:pt>
                <c:pt idx="13">
                  <c:v>2.5240000000000002E-2</c:v>
                </c:pt>
                <c:pt idx="14">
                  <c:v>2.2480000000000003E-2</c:v>
                </c:pt>
                <c:pt idx="15">
                  <c:v>1.9720000000000008E-2</c:v>
                </c:pt>
                <c:pt idx="16">
                  <c:v>1.6960000000000003E-2</c:v>
                </c:pt>
                <c:pt idx="17">
                  <c:v>1.4200000000000008E-2</c:v>
                </c:pt>
                <c:pt idx="18">
                  <c:v>1.1440000000000009E-2</c:v>
                </c:pt>
                <c:pt idx="19">
                  <c:v>8.6800000000000054E-3</c:v>
                </c:pt>
                <c:pt idx="20">
                  <c:v>5.9200000000000034E-3</c:v>
                </c:pt>
                <c:pt idx="21">
                  <c:v>4.0799999999999968E-3</c:v>
                </c:pt>
                <c:pt idx="22">
                  <c:v>7.1999999999999981E-3</c:v>
                </c:pt>
                <c:pt idx="23">
                  <c:v>1.0319999999999996E-2</c:v>
                </c:pt>
                <c:pt idx="24">
                  <c:v>1.3439999999999994E-2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48E-433C-96CF-6B54AFF5F36F}"/>
            </c:ext>
          </c:extLst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STDALONE'!$L$123:$L$124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STDALONE'!$M$123:$M$124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48E-433C-96CF-6B54AFF5F36F}"/>
            </c:ext>
          </c:extLst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STDALONE'!$O$123:$O$124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STDALONE'!$P$123:$P$124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48E-433C-96CF-6B54AFF5F36F}"/>
            </c:ext>
          </c:extLst>
        </c:ser>
        <c:ser>
          <c:idx val="8"/>
          <c:order val="8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STDALONE'!$L$129:$L$130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STDALONE'!$M$129:$M$130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48E-433C-96CF-6B54AFF5F36F}"/>
            </c:ext>
          </c:extLst>
        </c:ser>
        <c:ser>
          <c:idx val="9"/>
          <c:order val="9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STDALONE'!$O$129:$O$130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STDALONE'!$P$129:$P$130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48E-433C-96CF-6B54AFF5F36F}"/>
            </c:ext>
          </c:extLst>
        </c:ser>
        <c:ser>
          <c:idx val="10"/>
          <c:order val="10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STDALONE'!$L$135:$L$136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STDALONE'!$M$135:$M$136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48E-433C-96CF-6B54AFF5F36F}"/>
            </c:ext>
          </c:extLst>
        </c:ser>
        <c:ser>
          <c:idx val="11"/>
          <c:order val="11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STDALONE'!$O$135:$O$136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STDALONE'!$P$135:$P$136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48E-433C-96CF-6B54AFF5F36F}"/>
            </c:ext>
          </c:extLst>
        </c:ser>
        <c:ser>
          <c:idx val="12"/>
          <c:order val="12"/>
          <c:tx>
            <c:strRef>
              <c:f>'STAGE Ia revamp NO num STDALONE'!$L$121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8E-433C-96CF-6B54AFF5F36F}"/>
                </c:ext>
              </c:extLst>
            </c:dLbl>
            <c:dLbl>
              <c:idx val="1"/>
              <c:layout>
                <c:manualLayout>
                  <c:x val="-1.7543859649122806E-2"/>
                  <c:y val="-2.231520223152022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48E-433C-96CF-6B54AFF5F3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 STDALONE'!$R$123:$R$124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STDALONE'!$S$123:$S$124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48E-433C-96CF-6B54AFF5F36F}"/>
            </c:ext>
          </c:extLst>
        </c:ser>
        <c:ser>
          <c:idx val="13"/>
          <c:order val="13"/>
          <c:tx>
            <c:strRef>
              <c:f>'STAGE Ia revamp NO num STDALONE'!$L$127</c:f>
              <c:strCache>
                <c:ptCount val="1"/>
                <c:pt idx="0">
                  <c:v>(i)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9493177387914229E-2"/>
                  <c:y val="-3.068340306834030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48E-433C-96CF-6B54AFF5F36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48E-433C-96CF-6B54AFF5F3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 STDALONE'!$R$129:$R$130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STDALONE'!$S$129:$S$130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48E-433C-96CF-6B54AFF5F36F}"/>
            </c:ext>
          </c:extLst>
        </c:ser>
        <c:ser>
          <c:idx val="14"/>
          <c:order val="14"/>
          <c:tx>
            <c:strRef>
              <c:f>'STAGE Ia revamp NO num STDALONE'!$L$133</c:f>
              <c:strCache>
                <c:ptCount val="1"/>
                <c:pt idx="0">
                  <c:v>(ii)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48E-433C-96CF-6B54AFF5F36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48E-433C-96CF-6B54AFF5F3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 STDALONE'!$R$135:$R$136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STDALONE'!$S$135:$S$136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248E-433C-96CF-6B54AFF5F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182768"/>
        <c:axId val="955183944"/>
      </c:scatterChart>
      <c:valAx>
        <c:axId val="955182768"/>
        <c:scaling>
          <c:orientation val="minMax"/>
          <c:max val="1.5000000000000003E-2"/>
          <c:min val="-1.5000000000000003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</a:t>
                </a:r>
              </a:p>
            </c:rich>
          </c:tx>
          <c:layout>
            <c:manualLayout>
              <c:xMode val="edge"/>
              <c:yMode val="edge"/>
              <c:x val="0.38655374473539644"/>
              <c:y val="0.92723191503614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183944"/>
        <c:crossesAt val="-0.1"/>
        <c:crossBetween val="midCat"/>
      </c:valAx>
      <c:valAx>
        <c:axId val="955183944"/>
        <c:scaling>
          <c:orientation val="minMax"/>
          <c:max val="8.0000000000000016E-2"/>
          <c:min val="-2.0000000000000004E-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intrest rate in 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182768"/>
        <c:crossesAt val="-2.0000000000000004E-2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Phillips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57046673513637"/>
          <c:y val="0.13258259384243634"/>
          <c:w val="0.84640895431549312"/>
          <c:h val="0.7369982639965280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'STAGE Ia revamp NO num STDALONE'!$K$92:$K$116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 STDALONE'!$Q$92:$Q$116</c:f>
              <c:numCache>
                <c:formatCode>0.0%</c:formatCode>
                <c:ptCount val="25"/>
                <c:pt idx="0">
                  <c:v>6.1439999999999995E-2</c:v>
                </c:pt>
                <c:pt idx="1">
                  <c:v>5.8319999999999997E-2</c:v>
                </c:pt>
                <c:pt idx="2">
                  <c:v>5.5199999999999999E-2</c:v>
                </c:pt>
                <c:pt idx="3">
                  <c:v>5.2080000000000001E-2</c:v>
                </c:pt>
                <c:pt idx="4">
                  <c:v>4.8960000000000004E-2</c:v>
                </c:pt>
                <c:pt idx="5">
                  <c:v>4.5839999999999999E-2</c:v>
                </c:pt>
                <c:pt idx="6">
                  <c:v>4.2719999999999994E-2</c:v>
                </c:pt>
                <c:pt idx="7">
                  <c:v>3.9599999999999996E-2</c:v>
                </c:pt>
                <c:pt idx="8">
                  <c:v>3.6479999999999999E-2</c:v>
                </c:pt>
                <c:pt idx="9">
                  <c:v>3.3360000000000001E-2</c:v>
                </c:pt>
                <c:pt idx="10">
                  <c:v>3.024E-2</c:v>
                </c:pt>
                <c:pt idx="11">
                  <c:v>2.7120000000000002E-2</c:v>
                </c:pt>
                <c:pt idx="12">
                  <c:v>2.4E-2</c:v>
                </c:pt>
                <c:pt idx="13">
                  <c:v>2.0879999999999999E-2</c:v>
                </c:pt>
                <c:pt idx="14">
                  <c:v>1.7760000000000001E-2</c:v>
                </c:pt>
                <c:pt idx="15">
                  <c:v>1.464E-2</c:v>
                </c:pt>
                <c:pt idx="16">
                  <c:v>1.1520000000000001E-2</c:v>
                </c:pt>
                <c:pt idx="17">
                  <c:v>8.4000000000000012E-3</c:v>
                </c:pt>
                <c:pt idx="18">
                  <c:v>5.2800000000000034E-3</c:v>
                </c:pt>
                <c:pt idx="19">
                  <c:v>2.1600000000000022E-3</c:v>
                </c:pt>
                <c:pt idx="20">
                  <c:v>-9.5999999999999905E-4</c:v>
                </c:pt>
                <c:pt idx="21">
                  <c:v>-4.0799999999999968E-3</c:v>
                </c:pt>
                <c:pt idx="22">
                  <c:v>-7.1999999999999981E-3</c:v>
                </c:pt>
                <c:pt idx="23">
                  <c:v>-1.0319999999999996E-2</c:v>
                </c:pt>
                <c:pt idx="24">
                  <c:v>-1.3439999999999994E-2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59-45B0-92AD-11F9C6F939A7}"/>
            </c:ext>
          </c:extLst>
        </c:ser>
        <c:ser>
          <c:idx val="1"/>
          <c:order val="1"/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'STAGE Ia revamp NO num STDALONE'!$K$92:$K$116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 STDALONE'!$R$92:$R$116</c:f>
              <c:numCache>
                <c:formatCode>0.0%</c:formatCode>
                <c:ptCount val="25"/>
                <c:pt idx="0">
                  <c:v>6.1439999999999995E-2</c:v>
                </c:pt>
                <c:pt idx="1">
                  <c:v>5.8319999999999997E-2</c:v>
                </c:pt>
                <c:pt idx="2">
                  <c:v>5.5199999999999999E-2</c:v>
                </c:pt>
                <c:pt idx="3">
                  <c:v>5.2080000000000001E-2</c:v>
                </c:pt>
                <c:pt idx="4">
                  <c:v>4.8960000000000004E-2</c:v>
                </c:pt>
                <c:pt idx="5">
                  <c:v>4.5839999999999999E-2</c:v>
                </c:pt>
                <c:pt idx="6">
                  <c:v>4.2719999999999994E-2</c:v>
                </c:pt>
                <c:pt idx="7">
                  <c:v>3.9599999999999996E-2</c:v>
                </c:pt>
                <c:pt idx="8">
                  <c:v>3.6479999999999999E-2</c:v>
                </c:pt>
                <c:pt idx="9">
                  <c:v>3.3360000000000001E-2</c:v>
                </c:pt>
                <c:pt idx="10">
                  <c:v>3.024E-2</c:v>
                </c:pt>
                <c:pt idx="11">
                  <c:v>2.7120000000000002E-2</c:v>
                </c:pt>
                <c:pt idx="12">
                  <c:v>2.4E-2</c:v>
                </c:pt>
                <c:pt idx="13">
                  <c:v>2.0879999999999999E-2</c:v>
                </c:pt>
                <c:pt idx="14">
                  <c:v>1.7760000000000001E-2</c:v>
                </c:pt>
                <c:pt idx="15">
                  <c:v>1.464E-2</c:v>
                </c:pt>
                <c:pt idx="16">
                  <c:v>1.1520000000000001E-2</c:v>
                </c:pt>
                <c:pt idx="17">
                  <c:v>8.4000000000000012E-3</c:v>
                </c:pt>
                <c:pt idx="18">
                  <c:v>5.2800000000000034E-3</c:v>
                </c:pt>
                <c:pt idx="19">
                  <c:v>2.1600000000000022E-3</c:v>
                </c:pt>
                <c:pt idx="20">
                  <c:v>-9.5999999999999905E-4</c:v>
                </c:pt>
                <c:pt idx="21">
                  <c:v>-4.0799999999999968E-3</c:v>
                </c:pt>
                <c:pt idx="22">
                  <c:v>-7.1999999999999981E-3</c:v>
                </c:pt>
                <c:pt idx="23">
                  <c:v>-1.0319999999999996E-2</c:v>
                </c:pt>
                <c:pt idx="24">
                  <c:v>-1.3439999999999994E-2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59-45B0-92AD-11F9C6F939A7}"/>
            </c:ext>
          </c:extLst>
        </c:ser>
        <c:ser>
          <c:idx val="2"/>
          <c:order val="2"/>
          <c:spPr>
            <a:ln w="190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STDALONE'!$K$92:$K$116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 STDALONE'!$S$92:$S$116</c:f>
              <c:numCache>
                <c:formatCode>0.0%</c:formatCode>
                <c:ptCount val="25"/>
                <c:pt idx="0">
                  <c:v>6.1439999999999995E-2</c:v>
                </c:pt>
                <c:pt idx="1">
                  <c:v>5.8319999999999997E-2</c:v>
                </c:pt>
                <c:pt idx="2">
                  <c:v>5.5199999999999999E-2</c:v>
                </c:pt>
                <c:pt idx="3">
                  <c:v>5.2080000000000001E-2</c:v>
                </c:pt>
                <c:pt idx="4">
                  <c:v>4.8960000000000004E-2</c:v>
                </c:pt>
                <c:pt idx="5">
                  <c:v>4.5839999999999999E-2</c:v>
                </c:pt>
                <c:pt idx="6">
                  <c:v>4.2719999999999994E-2</c:v>
                </c:pt>
                <c:pt idx="7">
                  <c:v>3.9599999999999996E-2</c:v>
                </c:pt>
                <c:pt idx="8">
                  <c:v>3.6479999999999999E-2</c:v>
                </c:pt>
                <c:pt idx="9">
                  <c:v>3.3360000000000001E-2</c:v>
                </c:pt>
                <c:pt idx="10">
                  <c:v>3.024E-2</c:v>
                </c:pt>
                <c:pt idx="11">
                  <c:v>2.7120000000000002E-2</c:v>
                </c:pt>
                <c:pt idx="12">
                  <c:v>2.4E-2</c:v>
                </c:pt>
                <c:pt idx="13">
                  <c:v>2.0879999999999999E-2</c:v>
                </c:pt>
                <c:pt idx="14">
                  <c:v>1.7760000000000001E-2</c:v>
                </c:pt>
                <c:pt idx="15">
                  <c:v>1.464E-2</c:v>
                </c:pt>
                <c:pt idx="16">
                  <c:v>1.1520000000000001E-2</c:v>
                </c:pt>
                <c:pt idx="17">
                  <c:v>8.4000000000000012E-3</c:v>
                </c:pt>
                <c:pt idx="18">
                  <c:v>5.2800000000000034E-3</c:v>
                </c:pt>
                <c:pt idx="19">
                  <c:v>2.1600000000000022E-3</c:v>
                </c:pt>
                <c:pt idx="20">
                  <c:v>-9.5999999999999905E-4</c:v>
                </c:pt>
                <c:pt idx="21">
                  <c:v>-4.0799999999999968E-3</c:v>
                </c:pt>
                <c:pt idx="22">
                  <c:v>-7.1999999999999981E-3</c:v>
                </c:pt>
                <c:pt idx="23">
                  <c:v>-1.0319999999999996E-2</c:v>
                </c:pt>
                <c:pt idx="24">
                  <c:v>-1.3439999999999994E-2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459-45B0-92AD-11F9C6F939A7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STDALONE'!$L$142:$L$143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STDALONE'!$M$142:$M$143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459-45B0-92AD-11F9C6F939A7}"/>
            </c:ext>
          </c:extLst>
        </c:ser>
        <c:ser>
          <c:idx val="4"/>
          <c:order val="4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STDALONE'!$O$142:$O$143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STDALONE'!$P$142:$P$143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459-45B0-92AD-11F9C6F939A7}"/>
            </c:ext>
          </c:extLst>
        </c:ser>
        <c:ser>
          <c:idx val="5"/>
          <c:order val="5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STDALONE'!$L$148:$L$149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STDALONE'!$M$148:$M$149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459-45B0-92AD-11F9C6F939A7}"/>
            </c:ext>
          </c:extLst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STDALONE'!$O$148:$O$149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STDALONE'!$P$148:$P$149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459-45B0-92AD-11F9C6F939A7}"/>
            </c:ext>
          </c:extLst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STDALONE'!$L$154:$L$155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STDALONE'!$M$154:$M$155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459-45B0-92AD-11F9C6F939A7}"/>
            </c:ext>
          </c:extLst>
        </c:ser>
        <c:ser>
          <c:idx val="8"/>
          <c:order val="8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 STDALONE'!$O$154:$O$155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STDALONE'!$P$154:$P$155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459-45B0-92AD-11F9C6F939A7}"/>
            </c:ext>
          </c:extLst>
        </c:ser>
        <c:ser>
          <c:idx val="9"/>
          <c:order val="9"/>
          <c:tx>
            <c:strRef>
              <c:f>'STAGE Ia revamp NO num STDALONE'!$L$140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1730203472848351E-2"/>
                  <c:y val="3.217158176943699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59-45B0-92AD-11F9C6F939A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59-45B0-92AD-11F9C6F939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 STDALONE'!$R$142:$R$143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STDALONE'!$S$142:$S$143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459-45B0-92AD-11F9C6F939A7}"/>
            </c:ext>
          </c:extLst>
        </c:ser>
        <c:ser>
          <c:idx val="10"/>
          <c:order val="10"/>
          <c:tx>
            <c:strRef>
              <c:f>'STAGE Ia revamp NO num STDALONE'!$L$146</c:f>
              <c:strCache>
                <c:ptCount val="1"/>
                <c:pt idx="0">
                  <c:v>(i)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830881715676186E-2"/>
                  <c:y val="3.574620196604104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59-45B0-92AD-11F9C6F939A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59-45B0-92AD-11F9C6F939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 STDALONE'!$R$148:$R$149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STDALONE'!$S$148:$S$149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459-45B0-92AD-11F9C6F939A7}"/>
            </c:ext>
          </c:extLst>
        </c:ser>
        <c:ser>
          <c:idx val="11"/>
          <c:order val="11"/>
          <c:tx>
            <c:strRef>
              <c:f>'STAGE Ia revamp NO num STDALONE'!$L$152</c:f>
              <c:strCache>
                <c:ptCount val="1"/>
                <c:pt idx="0">
                  <c:v>(ii)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59-45B0-92AD-11F9C6F939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 STDALONE'!$R$154:$R$155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 STDALONE'!$S$154:$S$155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459-45B0-92AD-11F9C6F93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183552"/>
        <c:axId val="955184336"/>
      </c:scatterChart>
      <c:valAx>
        <c:axId val="955183552"/>
        <c:scaling>
          <c:orientation val="minMax"/>
          <c:max val="1.5000000000000003E-2"/>
          <c:min val="-1.5000000000000003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 </a:t>
                </a:r>
              </a:p>
            </c:rich>
          </c:tx>
          <c:layout>
            <c:manualLayout>
              <c:xMode val="edge"/>
              <c:yMode val="edge"/>
              <c:x val="0.32519588331230281"/>
              <c:y val="0.946602144442216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184336"/>
        <c:crosses val="autoZero"/>
        <c:crossBetween val="midCat"/>
      </c:valAx>
      <c:valAx>
        <c:axId val="955184336"/>
        <c:scaling>
          <c:orientation val="minMax"/>
          <c:max val="5.000000000000001E-2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Inflation rate (in percent)</a:t>
                </a:r>
              </a:p>
            </c:rich>
          </c:tx>
          <c:layout>
            <c:manualLayout>
              <c:xMode val="edge"/>
              <c:yMode val="edge"/>
              <c:x val="1.9201947582639122E-3"/>
              <c:y val="0.287302064604129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183552"/>
        <c:crossesAt val="-2.0000000000000004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IS/RT Model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14076529907446"/>
          <c:y val="9.7880055788005585E-2"/>
          <c:w val="0.85399272459363629"/>
          <c:h val="0.7637731942439909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'STAGE Ia revamp NO numbers'!$AB$92:$AB$116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numbers'!$AD$92:$AD$116</c:f>
              <c:numCache>
                <c:formatCode>0.0%</c:formatCode>
                <c:ptCount val="25"/>
                <c:pt idx="4">
                  <c:v>6.8800000000000042E-3</c:v>
                </c:pt>
                <c:pt idx="5">
                  <c:v>9.5200000000000042E-3</c:v>
                </c:pt>
                <c:pt idx="6">
                  <c:v>1.2160000000000004E-2</c:v>
                </c:pt>
                <c:pt idx="7">
                  <c:v>1.4800000000000004E-2</c:v>
                </c:pt>
                <c:pt idx="8">
                  <c:v>1.7440000000000004E-2</c:v>
                </c:pt>
                <c:pt idx="9">
                  <c:v>2.0080000000000001E-2</c:v>
                </c:pt>
                <c:pt idx="10">
                  <c:v>2.2720000000000001E-2</c:v>
                </c:pt>
                <c:pt idx="11">
                  <c:v>2.5360000000000001E-2</c:v>
                </c:pt>
                <c:pt idx="12">
                  <c:v>2.8000000000000001E-2</c:v>
                </c:pt>
                <c:pt idx="13">
                  <c:v>3.0640000000000001E-2</c:v>
                </c:pt>
                <c:pt idx="14">
                  <c:v>3.3279999999999997E-2</c:v>
                </c:pt>
                <c:pt idx="15">
                  <c:v>3.5920000000000001E-2</c:v>
                </c:pt>
                <c:pt idx="16">
                  <c:v>3.8559999999999997E-2</c:v>
                </c:pt>
                <c:pt idx="17">
                  <c:v>4.1200000000000001E-2</c:v>
                </c:pt>
                <c:pt idx="18">
                  <c:v>4.3839999999999997E-2</c:v>
                </c:pt>
                <c:pt idx="19">
                  <c:v>4.6479999999999994E-2</c:v>
                </c:pt>
                <c:pt idx="20">
                  <c:v>4.9119999999999997E-2</c:v>
                </c:pt>
                <c:pt idx="21">
                  <c:v>5.1759999999999994E-2</c:v>
                </c:pt>
                <c:pt idx="22">
                  <c:v>5.439999999999999E-2</c:v>
                </c:pt>
                <c:pt idx="23">
                  <c:v>5.7039999999999993E-2</c:v>
                </c:pt>
                <c:pt idx="24">
                  <c:v>5.9679999999999997E-2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62-45BF-8D8A-F48637099280}"/>
            </c:ext>
          </c:extLst>
        </c:ser>
        <c:ser>
          <c:idx val="1"/>
          <c:order val="1"/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'STAGE Ia revamp NO numbers'!$AB$92:$AB$116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numbers'!$AE$92:$AE$116</c:f>
              <c:numCache>
                <c:formatCode>0.0%</c:formatCode>
                <c:ptCount val="25"/>
                <c:pt idx="4">
                  <c:v>6.8800000000000042E-3</c:v>
                </c:pt>
                <c:pt idx="5">
                  <c:v>9.5200000000000042E-3</c:v>
                </c:pt>
                <c:pt idx="6">
                  <c:v>1.2160000000000004E-2</c:v>
                </c:pt>
                <c:pt idx="7">
                  <c:v>1.4800000000000004E-2</c:v>
                </c:pt>
                <c:pt idx="8">
                  <c:v>1.7440000000000004E-2</c:v>
                </c:pt>
                <c:pt idx="9">
                  <c:v>2.0080000000000001E-2</c:v>
                </c:pt>
                <c:pt idx="10">
                  <c:v>2.2720000000000001E-2</c:v>
                </c:pt>
                <c:pt idx="11">
                  <c:v>2.5360000000000001E-2</c:v>
                </c:pt>
                <c:pt idx="12">
                  <c:v>2.8000000000000001E-2</c:v>
                </c:pt>
                <c:pt idx="13">
                  <c:v>3.0640000000000001E-2</c:v>
                </c:pt>
                <c:pt idx="14">
                  <c:v>3.3279999999999997E-2</c:v>
                </c:pt>
                <c:pt idx="15">
                  <c:v>3.5920000000000001E-2</c:v>
                </c:pt>
                <c:pt idx="16">
                  <c:v>3.8559999999999997E-2</c:v>
                </c:pt>
                <c:pt idx="17">
                  <c:v>4.1200000000000001E-2</c:v>
                </c:pt>
                <c:pt idx="18">
                  <c:v>4.3839999999999997E-2</c:v>
                </c:pt>
                <c:pt idx="19">
                  <c:v>4.6479999999999994E-2</c:v>
                </c:pt>
                <c:pt idx="20">
                  <c:v>4.9119999999999997E-2</c:v>
                </c:pt>
                <c:pt idx="21">
                  <c:v>5.1759999999999994E-2</c:v>
                </c:pt>
                <c:pt idx="22">
                  <c:v>5.439999999999999E-2</c:v>
                </c:pt>
                <c:pt idx="23">
                  <c:v>5.7039999999999993E-2</c:v>
                </c:pt>
                <c:pt idx="24">
                  <c:v>5.9679999999999997E-2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62-45BF-8D8A-F48637099280}"/>
            </c:ext>
          </c:extLst>
        </c:ser>
        <c:ser>
          <c:idx val="2"/>
          <c:order val="2"/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numbers'!$AB$92:$AB$116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numbers'!$AF$92:$AF$116</c:f>
              <c:numCache>
                <c:formatCode>0.0%</c:formatCode>
                <c:ptCount val="25"/>
                <c:pt idx="4">
                  <c:v>6.8800000000000042E-3</c:v>
                </c:pt>
                <c:pt idx="5">
                  <c:v>9.5200000000000042E-3</c:v>
                </c:pt>
                <c:pt idx="6">
                  <c:v>1.2160000000000004E-2</c:v>
                </c:pt>
                <c:pt idx="7">
                  <c:v>1.4800000000000004E-2</c:v>
                </c:pt>
                <c:pt idx="8">
                  <c:v>1.7440000000000004E-2</c:v>
                </c:pt>
                <c:pt idx="9">
                  <c:v>2.0080000000000001E-2</c:v>
                </c:pt>
                <c:pt idx="10">
                  <c:v>2.2720000000000001E-2</c:v>
                </c:pt>
                <c:pt idx="11">
                  <c:v>2.5360000000000001E-2</c:v>
                </c:pt>
                <c:pt idx="12">
                  <c:v>2.8000000000000001E-2</c:v>
                </c:pt>
                <c:pt idx="13">
                  <c:v>3.0640000000000001E-2</c:v>
                </c:pt>
                <c:pt idx="14">
                  <c:v>3.3279999999999997E-2</c:v>
                </c:pt>
                <c:pt idx="15">
                  <c:v>3.5920000000000001E-2</c:v>
                </c:pt>
                <c:pt idx="16">
                  <c:v>3.8559999999999997E-2</c:v>
                </c:pt>
                <c:pt idx="17">
                  <c:v>4.1200000000000001E-2</c:v>
                </c:pt>
                <c:pt idx="18">
                  <c:v>4.3839999999999997E-2</c:v>
                </c:pt>
                <c:pt idx="19">
                  <c:v>4.6479999999999994E-2</c:v>
                </c:pt>
                <c:pt idx="20">
                  <c:v>4.9119999999999997E-2</c:v>
                </c:pt>
                <c:pt idx="21">
                  <c:v>5.1759999999999994E-2</c:v>
                </c:pt>
                <c:pt idx="22">
                  <c:v>5.439999999999999E-2</c:v>
                </c:pt>
                <c:pt idx="23">
                  <c:v>5.7039999999999993E-2</c:v>
                </c:pt>
                <c:pt idx="24">
                  <c:v>5.9679999999999997E-2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62-45BF-8D8A-F48637099280}"/>
            </c:ext>
          </c:extLst>
        </c:ser>
        <c:ser>
          <c:idx val="3"/>
          <c:order val="3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'STAGE Ia revamp NO numbers'!$AB$92:$AB$116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numbers'!$AT$92:$AT$116</c:f>
              <c:numCache>
                <c:formatCode>0.0%</c:formatCode>
                <c:ptCount val="25"/>
                <c:pt idx="0">
                  <c:v>5.1040000000000002E-2</c:v>
                </c:pt>
                <c:pt idx="1">
                  <c:v>4.9120000000000011E-2</c:v>
                </c:pt>
                <c:pt idx="2">
                  <c:v>4.7200000000000006E-2</c:v>
                </c:pt>
                <c:pt idx="3">
                  <c:v>4.5280000000000008E-2</c:v>
                </c:pt>
                <c:pt idx="4">
                  <c:v>4.3360000000000003E-2</c:v>
                </c:pt>
                <c:pt idx="5">
                  <c:v>4.1440000000000005E-2</c:v>
                </c:pt>
                <c:pt idx="6">
                  <c:v>3.952E-2</c:v>
                </c:pt>
                <c:pt idx="7">
                  <c:v>3.7600000000000001E-2</c:v>
                </c:pt>
                <c:pt idx="8">
                  <c:v>3.568000000000001E-2</c:v>
                </c:pt>
                <c:pt idx="9">
                  <c:v>3.3759999999999998E-2</c:v>
                </c:pt>
                <c:pt idx="10">
                  <c:v>3.1840000000000007E-2</c:v>
                </c:pt>
                <c:pt idx="11">
                  <c:v>2.9920000000000006E-2</c:v>
                </c:pt>
                <c:pt idx="12" formatCode="0.00%">
                  <c:v>2.8000000000000004E-2</c:v>
                </c:pt>
                <c:pt idx="13">
                  <c:v>2.6080000000000002E-2</c:v>
                </c:pt>
                <c:pt idx="14">
                  <c:v>2.4160000000000001E-2</c:v>
                </c:pt>
                <c:pt idx="15">
                  <c:v>2.2240000000000006E-2</c:v>
                </c:pt>
                <c:pt idx="16">
                  <c:v>2.0320000000000005E-2</c:v>
                </c:pt>
                <c:pt idx="17">
                  <c:v>1.8400000000000007E-2</c:v>
                </c:pt>
                <c:pt idx="18">
                  <c:v>1.6480000000000009E-2</c:v>
                </c:pt>
                <c:pt idx="19">
                  <c:v>1.4560000000000005E-2</c:v>
                </c:pt>
                <c:pt idx="20">
                  <c:v>1.2640000000000004E-2</c:v>
                </c:pt>
                <c:pt idx="21">
                  <c:v>1.0720000000000009E-2</c:v>
                </c:pt>
                <c:pt idx="22">
                  <c:v>8.8000000000000057E-3</c:v>
                </c:pt>
                <c:pt idx="23">
                  <c:v>6.8800000000000059E-3</c:v>
                </c:pt>
                <c:pt idx="24">
                  <c:v>4.9600000000000078E-3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E62-45BF-8D8A-F4863709928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numbers'!$AB$92:$AB$116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numbers'!$AU$92:$AU$116</c:f>
              <c:numCache>
                <c:formatCode>0.0%</c:formatCode>
                <c:ptCount val="25"/>
                <c:pt idx="0">
                  <c:v>5.1040000000000002E-2</c:v>
                </c:pt>
                <c:pt idx="1">
                  <c:v>4.9120000000000011E-2</c:v>
                </c:pt>
                <c:pt idx="2">
                  <c:v>4.7200000000000006E-2</c:v>
                </c:pt>
                <c:pt idx="3">
                  <c:v>4.5280000000000008E-2</c:v>
                </c:pt>
                <c:pt idx="4">
                  <c:v>4.3360000000000003E-2</c:v>
                </c:pt>
                <c:pt idx="5">
                  <c:v>4.1440000000000005E-2</c:v>
                </c:pt>
                <c:pt idx="6">
                  <c:v>3.952E-2</c:v>
                </c:pt>
                <c:pt idx="7">
                  <c:v>3.7600000000000001E-2</c:v>
                </c:pt>
                <c:pt idx="8">
                  <c:v>3.568000000000001E-2</c:v>
                </c:pt>
                <c:pt idx="9">
                  <c:v>3.3759999999999998E-2</c:v>
                </c:pt>
                <c:pt idx="10">
                  <c:v>3.1840000000000007E-2</c:v>
                </c:pt>
                <c:pt idx="11">
                  <c:v>2.9920000000000006E-2</c:v>
                </c:pt>
                <c:pt idx="12" formatCode="0.00%">
                  <c:v>2.8000000000000004E-2</c:v>
                </c:pt>
                <c:pt idx="13">
                  <c:v>2.6080000000000002E-2</c:v>
                </c:pt>
                <c:pt idx="14">
                  <c:v>2.4160000000000001E-2</c:v>
                </c:pt>
                <c:pt idx="15">
                  <c:v>2.2240000000000006E-2</c:v>
                </c:pt>
                <c:pt idx="16">
                  <c:v>2.0320000000000005E-2</c:v>
                </c:pt>
                <c:pt idx="17">
                  <c:v>1.8400000000000007E-2</c:v>
                </c:pt>
                <c:pt idx="18">
                  <c:v>1.6480000000000009E-2</c:v>
                </c:pt>
                <c:pt idx="19">
                  <c:v>1.4560000000000005E-2</c:v>
                </c:pt>
                <c:pt idx="20">
                  <c:v>1.2640000000000004E-2</c:v>
                </c:pt>
                <c:pt idx="21">
                  <c:v>1.0720000000000009E-2</c:v>
                </c:pt>
                <c:pt idx="22">
                  <c:v>8.8000000000000057E-3</c:v>
                </c:pt>
                <c:pt idx="23">
                  <c:v>6.8800000000000059E-3</c:v>
                </c:pt>
                <c:pt idx="24">
                  <c:v>4.9600000000000078E-3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E62-45BF-8D8A-F48637099280}"/>
            </c:ext>
          </c:extLst>
        </c:ser>
        <c:ser>
          <c:idx val="5"/>
          <c:order val="5"/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'STAGE Ia revamp NO numbers'!$AB$92:$AB$116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numbers'!$AV$92:$AV$116</c:f>
              <c:numCache>
                <c:formatCode>0.0%</c:formatCode>
                <c:ptCount val="25"/>
                <c:pt idx="0">
                  <c:v>5.1040000000000002E-2</c:v>
                </c:pt>
                <c:pt idx="1">
                  <c:v>4.9120000000000011E-2</c:v>
                </c:pt>
                <c:pt idx="2">
                  <c:v>4.7200000000000006E-2</c:v>
                </c:pt>
                <c:pt idx="3">
                  <c:v>4.5280000000000008E-2</c:v>
                </c:pt>
                <c:pt idx="4">
                  <c:v>4.3360000000000003E-2</c:v>
                </c:pt>
                <c:pt idx="5">
                  <c:v>4.1440000000000005E-2</c:v>
                </c:pt>
                <c:pt idx="6">
                  <c:v>3.952E-2</c:v>
                </c:pt>
                <c:pt idx="7">
                  <c:v>3.7600000000000001E-2</c:v>
                </c:pt>
                <c:pt idx="8">
                  <c:v>3.568000000000001E-2</c:v>
                </c:pt>
                <c:pt idx="9">
                  <c:v>3.3759999999999998E-2</c:v>
                </c:pt>
                <c:pt idx="10">
                  <c:v>3.1840000000000007E-2</c:v>
                </c:pt>
                <c:pt idx="11">
                  <c:v>2.9920000000000006E-2</c:v>
                </c:pt>
                <c:pt idx="12" formatCode="0.00%">
                  <c:v>2.8000000000000004E-2</c:v>
                </c:pt>
                <c:pt idx="13">
                  <c:v>2.6080000000000002E-2</c:v>
                </c:pt>
                <c:pt idx="14">
                  <c:v>2.4160000000000001E-2</c:v>
                </c:pt>
                <c:pt idx="15">
                  <c:v>2.2240000000000006E-2</c:v>
                </c:pt>
                <c:pt idx="16">
                  <c:v>2.0320000000000005E-2</c:v>
                </c:pt>
                <c:pt idx="17">
                  <c:v>1.8400000000000007E-2</c:v>
                </c:pt>
                <c:pt idx="18">
                  <c:v>1.6480000000000009E-2</c:v>
                </c:pt>
                <c:pt idx="19">
                  <c:v>1.4560000000000005E-2</c:v>
                </c:pt>
                <c:pt idx="20">
                  <c:v>1.2640000000000004E-2</c:v>
                </c:pt>
                <c:pt idx="21">
                  <c:v>1.0720000000000009E-2</c:v>
                </c:pt>
                <c:pt idx="22">
                  <c:v>8.8000000000000057E-3</c:v>
                </c:pt>
                <c:pt idx="23">
                  <c:v>6.8800000000000059E-3</c:v>
                </c:pt>
                <c:pt idx="24">
                  <c:v>4.9600000000000078E-3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E62-45BF-8D8A-F48637099280}"/>
            </c:ext>
          </c:extLst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numbers'!$AC$123:$AC$124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numbers'!$AD$123:$AD$124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E62-45BF-8D8A-F48637099280}"/>
            </c:ext>
          </c:extLst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numbers'!$AF$123:$AF$124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numbers'!$AG$123:$AG$124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E62-45BF-8D8A-F48637099280}"/>
            </c:ext>
          </c:extLst>
        </c:ser>
        <c:ser>
          <c:idx val="8"/>
          <c:order val="8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numbers'!$AC$129:$AC$130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numbers'!$AD$129:$AD$130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E62-45BF-8D8A-F48637099280}"/>
            </c:ext>
          </c:extLst>
        </c:ser>
        <c:ser>
          <c:idx val="9"/>
          <c:order val="9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numbers'!$AF$129:$AF$130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numbers'!$AG$129:$AG$130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E62-45BF-8D8A-F48637099280}"/>
            </c:ext>
          </c:extLst>
        </c:ser>
        <c:ser>
          <c:idx val="10"/>
          <c:order val="10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numbers'!$AC$135:$AC$136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numbers'!$AD$135:$AD$136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E62-45BF-8D8A-F48637099280}"/>
            </c:ext>
          </c:extLst>
        </c:ser>
        <c:ser>
          <c:idx val="11"/>
          <c:order val="11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numbers'!$AF$135:$AF$136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numbers'!$AG$135:$AG$136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E62-45BF-8D8A-F48637099280}"/>
            </c:ext>
          </c:extLst>
        </c:ser>
        <c:ser>
          <c:idx val="12"/>
          <c:order val="12"/>
          <c:tx>
            <c:strRef>
              <c:f>'STAGE Ia revamp NO numbers'!$AC$121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E62-45BF-8D8A-F48637099280}"/>
                </c:ext>
              </c:extLst>
            </c:dLbl>
            <c:dLbl>
              <c:idx val="1"/>
              <c:layout>
                <c:manualLayout>
                  <c:x val="-1.7543859649122806E-2"/>
                  <c:y val="-2.231520223152022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E62-45BF-8D8A-F486370992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numbers'!$AI$123:$AI$124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numbers'!$AJ$123:$AJ$124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E62-45BF-8D8A-F48637099280}"/>
            </c:ext>
          </c:extLst>
        </c:ser>
        <c:ser>
          <c:idx val="13"/>
          <c:order val="13"/>
          <c:tx>
            <c:strRef>
              <c:f>'STAGE Ia revamp NO numbers'!$AC$127</c:f>
              <c:strCache>
                <c:ptCount val="1"/>
                <c:pt idx="0">
                  <c:v>(i)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9493177387914229E-2"/>
                  <c:y val="-3.068340306834030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E62-45BF-8D8A-F486370992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E62-45BF-8D8A-F486370992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numbers'!$AI$129:$AI$130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numbers'!$AJ$129:$AJ$130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E62-45BF-8D8A-F48637099280}"/>
            </c:ext>
          </c:extLst>
        </c:ser>
        <c:ser>
          <c:idx val="14"/>
          <c:order val="14"/>
          <c:tx>
            <c:strRef>
              <c:f>'STAGE Ia revamp NO numbers'!$AC$133</c:f>
              <c:strCache>
                <c:ptCount val="1"/>
                <c:pt idx="0">
                  <c:v>(ii)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E62-45BF-8D8A-F486370992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E62-45BF-8D8A-F486370992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numbers'!$AI$135:$AI$136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numbers'!$AJ$135:$AJ$136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1E62-45BF-8D8A-F48637099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181984"/>
        <c:axId val="955182376"/>
      </c:scatterChart>
      <c:valAx>
        <c:axId val="955181984"/>
        <c:scaling>
          <c:orientation val="minMax"/>
          <c:max val="2.0000000000000004E-2"/>
          <c:min val="-2.0000000000000004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</a:t>
                </a:r>
              </a:p>
            </c:rich>
          </c:tx>
          <c:layout>
            <c:manualLayout>
              <c:xMode val="edge"/>
              <c:yMode val="edge"/>
              <c:x val="0.38655374473539644"/>
              <c:y val="0.92723191503614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182376"/>
        <c:crossesAt val="-0.1"/>
        <c:crossBetween val="midCat"/>
      </c:valAx>
      <c:valAx>
        <c:axId val="955182376"/>
        <c:scaling>
          <c:orientation val="minMax"/>
          <c:max val="8.0000000000000016E-2"/>
          <c:min val="-2.0000000000000004E-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intrest rate in 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181984"/>
        <c:crossesAt val="-2.0000000000000004E-2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Phillips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57046673513637"/>
          <c:y val="0.13258259384243634"/>
          <c:w val="0.84640895431549312"/>
          <c:h val="0.7369982639965280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'STAGE Ia revamp NO numbers'!$AB$92:$AB$116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numbers'!$AH$92:$AH$116</c:f>
              <c:numCache>
                <c:formatCode>0.0%</c:formatCode>
                <c:ptCount val="25"/>
                <c:pt idx="0">
                  <c:v>4.1279999999999997E-2</c:v>
                </c:pt>
                <c:pt idx="1">
                  <c:v>3.984E-2</c:v>
                </c:pt>
                <c:pt idx="2">
                  <c:v>3.8400000000000004E-2</c:v>
                </c:pt>
                <c:pt idx="3">
                  <c:v>3.696E-2</c:v>
                </c:pt>
                <c:pt idx="4">
                  <c:v>3.5520000000000003E-2</c:v>
                </c:pt>
                <c:pt idx="5">
                  <c:v>3.4079999999999999E-2</c:v>
                </c:pt>
                <c:pt idx="6">
                  <c:v>3.2640000000000002E-2</c:v>
                </c:pt>
                <c:pt idx="7">
                  <c:v>3.1199999999999999E-2</c:v>
                </c:pt>
                <c:pt idx="8">
                  <c:v>2.9760000000000002E-2</c:v>
                </c:pt>
                <c:pt idx="9">
                  <c:v>2.8320000000000001E-2</c:v>
                </c:pt>
                <c:pt idx="10">
                  <c:v>2.6880000000000001E-2</c:v>
                </c:pt>
                <c:pt idx="11">
                  <c:v>2.5440000000000001E-2</c:v>
                </c:pt>
                <c:pt idx="12">
                  <c:v>2.4E-2</c:v>
                </c:pt>
                <c:pt idx="13">
                  <c:v>2.256E-2</c:v>
                </c:pt>
                <c:pt idx="14">
                  <c:v>2.112E-2</c:v>
                </c:pt>
                <c:pt idx="15">
                  <c:v>1.968E-2</c:v>
                </c:pt>
                <c:pt idx="16">
                  <c:v>1.8239999999999999E-2</c:v>
                </c:pt>
                <c:pt idx="17">
                  <c:v>1.6800000000000002E-2</c:v>
                </c:pt>
                <c:pt idx="18">
                  <c:v>1.536E-2</c:v>
                </c:pt>
                <c:pt idx="19">
                  <c:v>1.392E-2</c:v>
                </c:pt>
                <c:pt idx="20">
                  <c:v>1.248E-2</c:v>
                </c:pt>
                <c:pt idx="21">
                  <c:v>1.1039999999999999E-2</c:v>
                </c:pt>
                <c:pt idx="22">
                  <c:v>9.6000000000000009E-3</c:v>
                </c:pt>
                <c:pt idx="23">
                  <c:v>8.1600000000000006E-3</c:v>
                </c:pt>
                <c:pt idx="24">
                  <c:v>6.7200000000000003E-3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E8-4703-9EDA-15C881208405}"/>
            </c:ext>
          </c:extLst>
        </c:ser>
        <c:ser>
          <c:idx val="1"/>
          <c:order val="1"/>
          <c:spPr>
            <a:ln w="190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numbers'!$AB$92:$AB$116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numbers'!$AI$92:$AI$116</c:f>
              <c:numCache>
                <c:formatCode>0.0%</c:formatCode>
                <c:ptCount val="25"/>
                <c:pt idx="0">
                  <c:v>4.1279999999999997E-2</c:v>
                </c:pt>
                <c:pt idx="1">
                  <c:v>3.984E-2</c:v>
                </c:pt>
                <c:pt idx="2">
                  <c:v>3.8400000000000004E-2</c:v>
                </c:pt>
                <c:pt idx="3">
                  <c:v>3.696E-2</c:v>
                </c:pt>
                <c:pt idx="4">
                  <c:v>3.5520000000000003E-2</c:v>
                </c:pt>
                <c:pt idx="5">
                  <c:v>3.4079999999999999E-2</c:v>
                </c:pt>
                <c:pt idx="6">
                  <c:v>3.2640000000000002E-2</c:v>
                </c:pt>
                <c:pt idx="7">
                  <c:v>3.1199999999999999E-2</c:v>
                </c:pt>
                <c:pt idx="8">
                  <c:v>2.9760000000000002E-2</c:v>
                </c:pt>
                <c:pt idx="9">
                  <c:v>2.8320000000000001E-2</c:v>
                </c:pt>
                <c:pt idx="10">
                  <c:v>2.6880000000000001E-2</c:v>
                </c:pt>
                <c:pt idx="11">
                  <c:v>2.5440000000000001E-2</c:v>
                </c:pt>
                <c:pt idx="12">
                  <c:v>2.4E-2</c:v>
                </c:pt>
                <c:pt idx="13">
                  <c:v>2.256E-2</c:v>
                </c:pt>
                <c:pt idx="14">
                  <c:v>2.112E-2</c:v>
                </c:pt>
                <c:pt idx="15">
                  <c:v>1.968E-2</c:v>
                </c:pt>
                <c:pt idx="16">
                  <c:v>1.8239999999999999E-2</c:v>
                </c:pt>
                <c:pt idx="17">
                  <c:v>1.6800000000000002E-2</c:v>
                </c:pt>
                <c:pt idx="18">
                  <c:v>1.536E-2</c:v>
                </c:pt>
                <c:pt idx="19">
                  <c:v>1.392E-2</c:v>
                </c:pt>
                <c:pt idx="20">
                  <c:v>1.248E-2</c:v>
                </c:pt>
                <c:pt idx="21">
                  <c:v>1.1039999999999999E-2</c:v>
                </c:pt>
                <c:pt idx="22">
                  <c:v>9.6000000000000009E-3</c:v>
                </c:pt>
                <c:pt idx="23">
                  <c:v>8.1600000000000006E-3</c:v>
                </c:pt>
                <c:pt idx="24">
                  <c:v>6.7200000000000003E-3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E8-4703-9EDA-15C881208405}"/>
            </c:ext>
          </c:extLst>
        </c:ser>
        <c:ser>
          <c:idx val="2"/>
          <c:order val="2"/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'STAGE Ia revamp NO numbers'!$AB$92:$AB$116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numbers'!$AJ$92:$AJ$116</c:f>
              <c:numCache>
                <c:formatCode>0.0%</c:formatCode>
                <c:ptCount val="25"/>
                <c:pt idx="0">
                  <c:v>4.1279999999999997E-2</c:v>
                </c:pt>
                <c:pt idx="1">
                  <c:v>3.984E-2</c:v>
                </c:pt>
                <c:pt idx="2">
                  <c:v>3.8400000000000004E-2</c:v>
                </c:pt>
                <c:pt idx="3">
                  <c:v>3.696E-2</c:v>
                </c:pt>
                <c:pt idx="4">
                  <c:v>3.5520000000000003E-2</c:v>
                </c:pt>
                <c:pt idx="5">
                  <c:v>3.4079999999999999E-2</c:v>
                </c:pt>
                <c:pt idx="6">
                  <c:v>3.2640000000000002E-2</c:v>
                </c:pt>
                <c:pt idx="7">
                  <c:v>3.1199999999999999E-2</c:v>
                </c:pt>
                <c:pt idx="8">
                  <c:v>2.9760000000000002E-2</c:v>
                </c:pt>
                <c:pt idx="9">
                  <c:v>2.8320000000000001E-2</c:v>
                </c:pt>
                <c:pt idx="10">
                  <c:v>2.6880000000000001E-2</c:v>
                </c:pt>
                <c:pt idx="11">
                  <c:v>2.5440000000000001E-2</c:v>
                </c:pt>
                <c:pt idx="12">
                  <c:v>2.4E-2</c:v>
                </c:pt>
                <c:pt idx="13">
                  <c:v>2.256E-2</c:v>
                </c:pt>
                <c:pt idx="14">
                  <c:v>2.112E-2</c:v>
                </c:pt>
                <c:pt idx="15">
                  <c:v>1.968E-2</c:v>
                </c:pt>
                <c:pt idx="16">
                  <c:v>1.8239999999999999E-2</c:v>
                </c:pt>
                <c:pt idx="17">
                  <c:v>1.6800000000000002E-2</c:v>
                </c:pt>
                <c:pt idx="18">
                  <c:v>1.536E-2</c:v>
                </c:pt>
                <c:pt idx="19">
                  <c:v>1.392E-2</c:v>
                </c:pt>
                <c:pt idx="20">
                  <c:v>1.248E-2</c:v>
                </c:pt>
                <c:pt idx="21">
                  <c:v>1.1039999999999999E-2</c:v>
                </c:pt>
                <c:pt idx="22">
                  <c:v>9.6000000000000009E-3</c:v>
                </c:pt>
                <c:pt idx="23">
                  <c:v>8.1600000000000006E-3</c:v>
                </c:pt>
                <c:pt idx="24">
                  <c:v>6.7200000000000003E-3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E8-4703-9EDA-15C881208405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numbers'!$AC$142:$AC$143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numbers'!$AD$142:$AD$143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E8-4703-9EDA-15C881208405}"/>
            </c:ext>
          </c:extLst>
        </c:ser>
        <c:ser>
          <c:idx val="4"/>
          <c:order val="4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numbers'!$AF$142:$AF$143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numbers'!$AG$142:$AG$143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7E8-4703-9EDA-15C881208405}"/>
            </c:ext>
          </c:extLst>
        </c:ser>
        <c:ser>
          <c:idx val="5"/>
          <c:order val="5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numbers'!$AC$148:$AC$149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numbers'!$AD$148:$AD$149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7E8-4703-9EDA-15C881208405}"/>
            </c:ext>
          </c:extLst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numbers'!$AF$148:$AF$149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numbers'!$AG$148:$AG$149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7E8-4703-9EDA-15C881208405}"/>
            </c:ext>
          </c:extLst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numbers'!$AC$154:$AC$155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numbers'!$AD$154:$AD$155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7E8-4703-9EDA-15C881208405}"/>
            </c:ext>
          </c:extLst>
        </c:ser>
        <c:ser>
          <c:idx val="8"/>
          <c:order val="8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numbers'!$AF$154:$AF$155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numbers'!$AG$154:$AG$155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7E8-4703-9EDA-15C881208405}"/>
            </c:ext>
          </c:extLst>
        </c:ser>
        <c:ser>
          <c:idx val="9"/>
          <c:order val="9"/>
          <c:tx>
            <c:strRef>
              <c:f>'STAGE Ia revamp NO numbers'!$AC$140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1730203472848351E-2"/>
                  <c:y val="3.217158176943699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E8-4703-9EDA-15C88120840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E8-4703-9EDA-15C881208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numbers'!$AI$142:$AI$143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numbers'!$AJ$142:$AJ$143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7E8-4703-9EDA-15C881208405}"/>
            </c:ext>
          </c:extLst>
        </c:ser>
        <c:ser>
          <c:idx val="10"/>
          <c:order val="10"/>
          <c:tx>
            <c:strRef>
              <c:f>'STAGE Ia revamp NO numbers'!$AC$146</c:f>
              <c:strCache>
                <c:ptCount val="1"/>
                <c:pt idx="0">
                  <c:v>(i)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830881715676186E-2"/>
                  <c:y val="3.574620196604104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E8-4703-9EDA-15C88120840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E8-4703-9EDA-15C881208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numbers'!$AI$148:$AI$149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numbers'!$AJ$148:$AJ$149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7E8-4703-9EDA-15C881208405}"/>
            </c:ext>
          </c:extLst>
        </c:ser>
        <c:ser>
          <c:idx val="11"/>
          <c:order val="11"/>
          <c:tx>
            <c:strRef>
              <c:f>'STAGE Ia revamp NO numbers'!$AC$152</c:f>
              <c:strCache>
                <c:ptCount val="1"/>
                <c:pt idx="0">
                  <c:v>(ii)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7E8-4703-9EDA-15C881208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numbers'!$AI$154:$AI$155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numbers'!$AJ$154:$AJ$155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7E8-4703-9EDA-15C881208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757520"/>
        <c:axId val="955759480"/>
      </c:scatterChart>
      <c:valAx>
        <c:axId val="955757520"/>
        <c:scaling>
          <c:orientation val="minMax"/>
          <c:max val="2.0000000000000004E-2"/>
          <c:min val="-2.0000000000000004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 </a:t>
                </a:r>
              </a:p>
            </c:rich>
          </c:tx>
          <c:layout>
            <c:manualLayout>
              <c:xMode val="edge"/>
              <c:yMode val="edge"/>
              <c:x val="0.32519588331230281"/>
              <c:y val="0.946602144442216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759480"/>
        <c:crosses val="autoZero"/>
        <c:crossBetween val="midCat"/>
      </c:valAx>
      <c:valAx>
        <c:axId val="955759480"/>
        <c:scaling>
          <c:orientation val="minMax"/>
          <c:max val="5.000000000000001E-2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Inflation rate (in percent)</a:t>
                </a:r>
              </a:p>
            </c:rich>
          </c:tx>
          <c:layout>
            <c:manualLayout>
              <c:xMode val="edge"/>
              <c:yMode val="edge"/>
              <c:x val="1.9201947582639122E-3"/>
              <c:y val="0.287302064604129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757520"/>
        <c:crossesAt val="-2.0000000000000004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Aggregate Demand and Phillips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57046673513637"/>
          <c:y val="0.13258259384243634"/>
          <c:w val="0.84640895431549312"/>
          <c:h val="0.7369982639965280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'STAGE Ia revamp NO numbers'!$AB$92:$AB$116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numbers'!$AH$92:$AH$116</c:f>
              <c:numCache>
                <c:formatCode>0.0%</c:formatCode>
                <c:ptCount val="25"/>
                <c:pt idx="0">
                  <c:v>4.1279999999999997E-2</c:v>
                </c:pt>
                <c:pt idx="1">
                  <c:v>3.984E-2</c:v>
                </c:pt>
                <c:pt idx="2">
                  <c:v>3.8400000000000004E-2</c:v>
                </c:pt>
                <c:pt idx="3">
                  <c:v>3.696E-2</c:v>
                </c:pt>
                <c:pt idx="4">
                  <c:v>3.5520000000000003E-2</c:v>
                </c:pt>
                <c:pt idx="5">
                  <c:v>3.4079999999999999E-2</c:v>
                </c:pt>
                <c:pt idx="6">
                  <c:v>3.2640000000000002E-2</c:v>
                </c:pt>
                <c:pt idx="7">
                  <c:v>3.1199999999999999E-2</c:v>
                </c:pt>
                <c:pt idx="8">
                  <c:v>2.9760000000000002E-2</c:v>
                </c:pt>
                <c:pt idx="9">
                  <c:v>2.8320000000000001E-2</c:v>
                </c:pt>
                <c:pt idx="10">
                  <c:v>2.6880000000000001E-2</c:v>
                </c:pt>
                <c:pt idx="11">
                  <c:v>2.5440000000000001E-2</c:v>
                </c:pt>
                <c:pt idx="12">
                  <c:v>2.4E-2</c:v>
                </c:pt>
                <c:pt idx="13">
                  <c:v>2.256E-2</c:v>
                </c:pt>
                <c:pt idx="14">
                  <c:v>2.112E-2</c:v>
                </c:pt>
                <c:pt idx="15">
                  <c:v>1.968E-2</c:v>
                </c:pt>
                <c:pt idx="16">
                  <c:v>1.8239999999999999E-2</c:v>
                </c:pt>
                <c:pt idx="17">
                  <c:v>1.6800000000000002E-2</c:v>
                </c:pt>
                <c:pt idx="18">
                  <c:v>1.536E-2</c:v>
                </c:pt>
                <c:pt idx="19">
                  <c:v>1.392E-2</c:v>
                </c:pt>
                <c:pt idx="20">
                  <c:v>1.248E-2</c:v>
                </c:pt>
                <c:pt idx="21">
                  <c:v>1.1039999999999999E-2</c:v>
                </c:pt>
                <c:pt idx="22">
                  <c:v>9.6000000000000009E-3</c:v>
                </c:pt>
                <c:pt idx="23">
                  <c:v>8.1600000000000006E-3</c:v>
                </c:pt>
                <c:pt idx="24">
                  <c:v>6.7200000000000003E-3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10-498C-AC2E-1E8EECDC330B}"/>
            </c:ext>
          </c:extLst>
        </c:ser>
        <c:ser>
          <c:idx val="1"/>
          <c:order val="1"/>
          <c:spPr>
            <a:ln w="190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numbers'!$AB$92:$AB$116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numbers'!$AI$92:$AI$116</c:f>
              <c:numCache>
                <c:formatCode>0.0%</c:formatCode>
                <c:ptCount val="25"/>
                <c:pt idx="0">
                  <c:v>4.1279999999999997E-2</c:v>
                </c:pt>
                <c:pt idx="1">
                  <c:v>3.984E-2</c:v>
                </c:pt>
                <c:pt idx="2">
                  <c:v>3.8400000000000004E-2</c:v>
                </c:pt>
                <c:pt idx="3">
                  <c:v>3.696E-2</c:v>
                </c:pt>
                <c:pt idx="4">
                  <c:v>3.5520000000000003E-2</c:v>
                </c:pt>
                <c:pt idx="5">
                  <c:v>3.4079999999999999E-2</c:v>
                </c:pt>
                <c:pt idx="6">
                  <c:v>3.2640000000000002E-2</c:v>
                </c:pt>
                <c:pt idx="7">
                  <c:v>3.1199999999999999E-2</c:v>
                </c:pt>
                <c:pt idx="8">
                  <c:v>2.9760000000000002E-2</c:v>
                </c:pt>
                <c:pt idx="9">
                  <c:v>2.8320000000000001E-2</c:v>
                </c:pt>
                <c:pt idx="10">
                  <c:v>2.6880000000000001E-2</c:v>
                </c:pt>
                <c:pt idx="11">
                  <c:v>2.5440000000000001E-2</c:v>
                </c:pt>
                <c:pt idx="12">
                  <c:v>2.4E-2</c:v>
                </c:pt>
                <c:pt idx="13">
                  <c:v>2.256E-2</c:v>
                </c:pt>
                <c:pt idx="14">
                  <c:v>2.112E-2</c:v>
                </c:pt>
                <c:pt idx="15">
                  <c:v>1.968E-2</c:v>
                </c:pt>
                <c:pt idx="16">
                  <c:v>1.8239999999999999E-2</c:v>
                </c:pt>
                <c:pt idx="17">
                  <c:v>1.6800000000000002E-2</c:v>
                </c:pt>
                <c:pt idx="18">
                  <c:v>1.536E-2</c:v>
                </c:pt>
                <c:pt idx="19">
                  <c:v>1.392E-2</c:v>
                </c:pt>
                <c:pt idx="20">
                  <c:v>1.248E-2</c:v>
                </c:pt>
                <c:pt idx="21">
                  <c:v>1.1039999999999999E-2</c:v>
                </c:pt>
                <c:pt idx="22">
                  <c:v>9.6000000000000009E-3</c:v>
                </c:pt>
                <c:pt idx="23">
                  <c:v>8.1600000000000006E-3</c:v>
                </c:pt>
                <c:pt idx="24">
                  <c:v>6.7200000000000003E-3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10-498C-AC2E-1E8EECDC330B}"/>
            </c:ext>
          </c:extLst>
        </c:ser>
        <c:ser>
          <c:idx val="2"/>
          <c:order val="2"/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'STAGE Ia revamp NO numbers'!$AB$92:$AB$116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numbers'!$AJ$92:$AJ$116</c:f>
              <c:numCache>
                <c:formatCode>0.0%</c:formatCode>
                <c:ptCount val="25"/>
                <c:pt idx="0">
                  <c:v>4.1279999999999997E-2</c:v>
                </c:pt>
                <c:pt idx="1">
                  <c:v>3.984E-2</c:v>
                </c:pt>
                <c:pt idx="2">
                  <c:v>3.8400000000000004E-2</c:v>
                </c:pt>
                <c:pt idx="3">
                  <c:v>3.696E-2</c:v>
                </c:pt>
                <c:pt idx="4">
                  <c:v>3.5520000000000003E-2</c:v>
                </c:pt>
                <c:pt idx="5">
                  <c:v>3.4079999999999999E-2</c:v>
                </c:pt>
                <c:pt idx="6">
                  <c:v>3.2640000000000002E-2</c:v>
                </c:pt>
                <c:pt idx="7">
                  <c:v>3.1199999999999999E-2</c:v>
                </c:pt>
                <c:pt idx="8">
                  <c:v>2.9760000000000002E-2</c:v>
                </c:pt>
                <c:pt idx="9">
                  <c:v>2.8320000000000001E-2</c:v>
                </c:pt>
                <c:pt idx="10">
                  <c:v>2.6880000000000001E-2</c:v>
                </c:pt>
                <c:pt idx="11">
                  <c:v>2.5440000000000001E-2</c:v>
                </c:pt>
                <c:pt idx="12">
                  <c:v>2.4E-2</c:v>
                </c:pt>
                <c:pt idx="13">
                  <c:v>2.256E-2</c:v>
                </c:pt>
                <c:pt idx="14">
                  <c:v>2.112E-2</c:v>
                </c:pt>
                <c:pt idx="15">
                  <c:v>1.968E-2</c:v>
                </c:pt>
                <c:pt idx="16">
                  <c:v>1.8239999999999999E-2</c:v>
                </c:pt>
                <c:pt idx="17">
                  <c:v>1.6800000000000002E-2</c:v>
                </c:pt>
                <c:pt idx="18">
                  <c:v>1.536E-2</c:v>
                </c:pt>
                <c:pt idx="19">
                  <c:v>1.392E-2</c:v>
                </c:pt>
                <c:pt idx="20">
                  <c:v>1.248E-2</c:v>
                </c:pt>
                <c:pt idx="21">
                  <c:v>1.1039999999999999E-2</c:v>
                </c:pt>
                <c:pt idx="22">
                  <c:v>9.6000000000000009E-3</c:v>
                </c:pt>
                <c:pt idx="23">
                  <c:v>8.1600000000000006E-3</c:v>
                </c:pt>
                <c:pt idx="24">
                  <c:v>6.7200000000000003E-3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10-498C-AC2E-1E8EECDC330B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numbers'!$AC$142:$AC$143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numbers'!$AD$142:$AD$143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10-498C-AC2E-1E8EECDC330B}"/>
            </c:ext>
          </c:extLst>
        </c:ser>
        <c:ser>
          <c:idx val="4"/>
          <c:order val="4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numbers'!$AF$142:$AF$143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numbers'!$AG$142:$AG$143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210-498C-AC2E-1E8EECDC330B}"/>
            </c:ext>
          </c:extLst>
        </c:ser>
        <c:ser>
          <c:idx val="5"/>
          <c:order val="5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numbers'!$AC$148:$AC$149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numbers'!$AD$148:$AD$149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210-498C-AC2E-1E8EECDC330B}"/>
            </c:ext>
          </c:extLst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numbers'!$AF$148:$AF$149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numbers'!$AG$148:$AG$149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210-498C-AC2E-1E8EECDC330B}"/>
            </c:ext>
          </c:extLst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numbers'!$AC$154:$AC$155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numbers'!$AD$154:$AD$155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210-498C-AC2E-1E8EECDC330B}"/>
            </c:ext>
          </c:extLst>
        </c:ser>
        <c:ser>
          <c:idx val="8"/>
          <c:order val="8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numbers'!$AF$154:$AF$155</c:f>
              <c:numCache>
                <c:formatCode>0.0%</c:formatCode>
                <c:ptCount val="2"/>
                <c:pt idx="0" formatCode="General">
                  <c:v>-0.02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numbers'!$AG$154:$AG$155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210-498C-AC2E-1E8EECDC330B}"/>
            </c:ext>
          </c:extLst>
        </c:ser>
        <c:ser>
          <c:idx val="9"/>
          <c:order val="9"/>
          <c:tx>
            <c:strRef>
              <c:f>'STAGE Ia revamp NO numbers'!$AC$140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1730203472848351E-2"/>
                  <c:y val="3.217158176943699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10-498C-AC2E-1E8EECDC330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210-498C-AC2E-1E8EECDC33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numbers'!$AI$142:$AI$143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numbers'!$AJ$142:$AJ$143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210-498C-AC2E-1E8EECDC330B}"/>
            </c:ext>
          </c:extLst>
        </c:ser>
        <c:ser>
          <c:idx val="10"/>
          <c:order val="10"/>
          <c:tx>
            <c:strRef>
              <c:f>'STAGE Ia revamp NO numbers'!$AC$146</c:f>
              <c:strCache>
                <c:ptCount val="1"/>
                <c:pt idx="0">
                  <c:v>(i)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830881715676186E-2"/>
                  <c:y val="3.574620196604104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210-498C-AC2E-1E8EECDC330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210-498C-AC2E-1E8EECDC33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numbers'!$AI$148:$AI$149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numbers'!$AJ$148:$AJ$149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210-498C-AC2E-1E8EECDC330B}"/>
            </c:ext>
          </c:extLst>
        </c:ser>
        <c:ser>
          <c:idx val="11"/>
          <c:order val="11"/>
          <c:tx>
            <c:strRef>
              <c:f>'STAGE Ia revamp NO numbers'!$AC$152</c:f>
              <c:strCache>
                <c:ptCount val="1"/>
                <c:pt idx="0">
                  <c:v>(ii)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210-498C-AC2E-1E8EECDC33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'STAGE Ia revamp NO numbers'!$AI$154:$AI$155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'STAGE Ia revamp NO numbers'!$AJ$154:$AJ$155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210-498C-AC2E-1E8EECDC330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'STAGE Ia revamp NO numbers'!$AB$92:$AB$116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numbers'!$BB$92:$BB$116</c:f>
              <c:numCache>
                <c:formatCode>0.0%</c:formatCode>
                <c:ptCount val="25"/>
                <c:pt idx="0">
                  <c:v>-6.8159999999999998E-2</c:v>
                </c:pt>
                <c:pt idx="1">
                  <c:v>-6.0479999999999985E-2</c:v>
                </c:pt>
                <c:pt idx="2">
                  <c:v>-5.2799999999999993E-2</c:v>
                </c:pt>
                <c:pt idx="3">
                  <c:v>-4.512E-2</c:v>
                </c:pt>
                <c:pt idx="4">
                  <c:v>-3.7439999999999994E-2</c:v>
                </c:pt>
                <c:pt idx="5">
                  <c:v>-2.9759999999999995E-2</c:v>
                </c:pt>
                <c:pt idx="6">
                  <c:v>-2.2079999999999995E-2</c:v>
                </c:pt>
                <c:pt idx="7">
                  <c:v>-1.4399999999999996E-2</c:v>
                </c:pt>
                <c:pt idx="8">
                  <c:v>-6.7199999999999968E-3</c:v>
                </c:pt>
                <c:pt idx="9">
                  <c:v>9.5999999999999905E-4</c:v>
                </c:pt>
                <c:pt idx="10">
                  <c:v>8.6400000000000018E-3</c:v>
                </c:pt>
                <c:pt idx="11">
                  <c:v>1.6320000000000001E-2</c:v>
                </c:pt>
                <c:pt idx="12">
                  <c:v>2.4E-2</c:v>
                </c:pt>
                <c:pt idx="13">
                  <c:v>3.168E-2</c:v>
                </c:pt>
                <c:pt idx="14">
                  <c:v>3.9359999999999999E-2</c:v>
                </c:pt>
                <c:pt idx="15">
                  <c:v>4.7039999999999998E-2</c:v>
                </c:pt>
                <c:pt idx="16">
                  <c:v>5.4719999999999998E-2</c:v>
                </c:pt>
                <c:pt idx="17">
                  <c:v>6.2399999999999997E-2</c:v>
                </c:pt>
                <c:pt idx="18">
                  <c:v>7.0080000000000003E-2</c:v>
                </c:pt>
                <c:pt idx="19">
                  <c:v>7.7759999999999996E-2</c:v>
                </c:pt>
                <c:pt idx="20">
                  <c:v>8.5439999999999988E-2</c:v>
                </c:pt>
                <c:pt idx="21">
                  <c:v>9.3120000000000008E-2</c:v>
                </c:pt>
                <c:pt idx="22">
                  <c:v>0.1008</c:v>
                </c:pt>
                <c:pt idx="23">
                  <c:v>0.10847999999999999</c:v>
                </c:pt>
                <c:pt idx="24">
                  <c:v>0.11615999999999999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210-498C-AC2E-1E8EECDC330B}"/>
            </c:ext>
          </c:extLst>
        </c:ser>
        <c:ser>
          <c:idx val="13"/>
          <c:order val="13"/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'STAGE Ia revamp NO numbers'!$AB$92:$AB$116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numbers'!$BC$92:$BC$116</c:f>
              <c:numCache>
                <c:formatCode>0.0%</c:formatCode>
                <c:ptCount val="25"/>
                <c:pt idx="0">
                  <c:v>-6.8159999999999998E-2</c:v>
                </c:pt>
                <c:pt idx="1">
                  <c:v>-6.0479999999999985E-2</c:v>
                </c:pt>
                <c:pt idx="2">
                  <c:v>-5.2799999999999993E-2</c:v>
                </c:pt>
                <c:pt idx="3">
                  <c:v>-4.512E-2</c:v>
                </c:pt>
                <c:pt idx="4">
                  <c:v>-3.7439999999999994E-2</c:v>
                </c:pt>
                <c:pt idx="5">
                  <c:v>-2.9759999999999995E-2</c:v>
                </c:pt>
                <c:pt idx="6">
                  <c:v>-2.2079999999999995E-2</c:v>
                </c:pt>
                <c:pt idx="7">
                  <c:v>-1.4399999999999996E-2</c:v>
                </c:pt>
                <c:pt idx="8">
                  <c:v>-6.7199999999999968E-3</c:v>
                </c:pt>
                <c:pt idx="9">
                  <c:v>9.5999999999999905E-4</c:v>
                </c:pt>
                <c:pt idx="10">
                  <c:v>8.6400000000000018E-3</c:v>
                </c:pt>
                <c:pt idx="11">
                  <c:v>1.6320000000000001E-2</c:v>
                </c:pt>
                <c:pt idx="12">
                  <c:v>2.4E-2</c:v>
                </c:pt>
                <c:pt idx="13">
                  <c:v>3.168E-2</c:v>
                </c:pt>
                <c:pt idx="14">
                  <c:v>3.9359999999999999E-2</c:v>
                </c:pt>
                <c:pt idx="15">
                  <c:v>4.7039999999999998E-2</c:v>
                </c:pt>
                <c:pt idx="16">
                  <c:v>5.4719999999999998E-2</c:v>
                </c:pt>
                <c:pt idx="17">
                  <c:v>6.2399999999999997E-2</c:v>
                </c:pt>
                <c:pt idx="18">
                  <c:v>7.0080000000000003E-2</c:v>
                </c:pt>
                <c:pt idx="19">
                  <c:v>7.7759999999999996E-2</c:v>
                </c:pt>
                <c:pt idx="20">
                  <c:v>8.5439999999999988E-2</c:v>
                </c:pt>
                <c:pt idx="21">
                  <c:v>9.3120000000000008E-2</c:v>
                </c:pt>
                <c:pt idx="22">
                  <c:v>0.1008</c:v>
                </c:pt>
                <c:pt idx="23">
                  <c:v>0.10847999999999999</c:v>
                </c:pt>
                <c:pt idx="24">
                  <c:v>0.11615999999999999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210-498C-AC2E-1E8EECDC330B}"/>
            </c:ext>
          </c:extLst>
        </c:ser>
        <c:ser>
          <c:idx val="14"/>
          <c:order val="14"/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'STAGE Ia revamp NO numbers'!$AB$92:$AB$116</c:f>
              <c:numCache>
                <c:formatCode>0.0%</c:formatCode>
                <c:ptCount val="25"/>
                <c:pt idx="0">
                  <c:v>2.8799999999999996E-2</c:v>
                </c:pt>
                <c:pt idx="1">
                  <c:v>2.6399999999999996E-2</c:v>
                </c:pt>
                <c:pt idx="2">
                  <c:v>2.3999999999999997E-2</c:v>
                </c:pt>
                <c:pt idx="3">
                  <c:v>2.1599999999999998E-2</c:v>
                </c:pt>
                <c:pt idx="4">
                  <c:v>1.9199999999999998E-2</c:v>
                </c:pt>
                <c:pt idx="5">
                  <c:v>1.6799999999999999E-2</c:v>
                </c:pt>
                <c:pt idx="6">
                  <c:v>1.4399999999999998E-2</c:v>
                </c:pt>
                <c:pt idx="7">
                  <c:v>1.1999999999999999E-2</c:v>
                </c:pt>
                <c:pt idx="8">
                  <c:v>9.5999999999999992E-3</c:v>
                </c:pt>
                <c:pt idx="9">
                  <c:v>7.1999999999999998E-3</c:v>
                </c:pt>
                <c:pt idx="10">
                  <c:v>4.7999999999999996E-3</c:v>
                </c:pt>
                <c:pt idx="11">
                  <c:v>2.3999999999999998E-3</c:v>
                </c:pt>
                <c:pt idx="12">
                  <c:v>0</c:v>
                </c:pt>
                <c:pt idx="13">
                  <c:v>-2.3999999999999998E-3</c:v>
                </c:pt>
                <c:pt idx="14">
                  <c:v>-4.7999999999999996E-3</c:v>
                </c:pt>
                <c:pt idx="15">
                  <c:v>-7.1999999999999998E-3</c:v>
                </c:pt>
                <c:pt idx="16">
                  <c:v>-9.5999999999999992E-3</c:v>
                </c:pt>
                <c:pt idx="17">
                  <c:v>-1.1999999999999999E-2</c:v>
                </c:pt>
                <c:pt idx="18">
                  <c:v>-1.4399999999999998E-2</c:v>
                </c:pt>
                <c:pt idx="19">
                  <c:v>-1.6799999999999999E-2</c:v>
                </c:pt>
                <c:pt idx="20">
                  <c:v>-1.9199999999999998E-2</c:v>
                </c:pt>
                <c:pt idx="21">
                  <c:v>-2.1599999999999998E-2</c:v>
                </c:pt>
                <c:pt idx="22">
                  <c:v>-2.3999999999999997E-2</c:v>
                </c:pt>
                <c:pt idx="23">
                  <c:v>-2.6399999999999996E-2</c:v>
                </c:pt>
                <c:pt idx="24">
                  <c:v>-2.8799999999999996E-2</c:v>
                </c:pt>
              </c:numCache>
            </c:numRef>
          </c:xVal>
          <c:yVal>
            <c:numRef>
              <c:f>'STAGE Ia revamp NO numbers'!$BD$92:$BD$116</c:f>
              <c:numCache>
                <c:formatCode>0.0%</c:formatCode>
                <c:ptCount val="25"/>
                <c:pt idx="0">
                  <c:v>-6.8159999999999998E-2</c:v>
                </c:pt>
                <c:pt idx="1">
                  <c:v>-6.0479999999999985E-2</c:v>
                </c:pt>
                <c:pt idx="2">
                  <c:v>-5.2799999999999993E-2</c:v>
                </c:pt>
                <c:pt idx="3">
                  <c:v>-4.512E-2</c:v>
                </c:pt>
                <c:pt idx="4">
                  <c:v>-3.7439999999999994E-2</c:v>
                </c:pt>
                <c:pt idx="5">
                  <c:v>-2.9759999999999995E-2</c:v>
                </c:pt>
                <c:pt idx="6">
                  <c:v>-2.2079999999999995E-2</c:v>
                </c:pt>
                <c:pt idx="7">
                  <c:v>-1.4399999999999996E-2</c:v>
                </c:pt>
                <c:pt idx="8">
                  <c:v>-6.7199999999999968E-3</c:v>
                </c:pt>
                <c:pt idx="9">
                  <c:v>9.5999999999999905E-4</c:v>
                </c:pt>
                <c:pt idx="10">
                  <c:v>8.6400000000000018E-3</c:v>
                </c:pt>
                <c:pt idx="11">
                  <c:v>1.6320000000000001E-2</c:v>
                </c:pt>
                <c:pt idx="12">
                  <c:v>2.4E-2</c:v>
                </c:pt>
                <c:pt idx="13">
                  <c:v>3.168E-2</c:v>
                </c:pt>
                <c:pt idx="14">
                  <c:v>3.9359999999999999E-2</c:v>
                </c:pt>
                <c:pt idx="15">
                  <c:v>4.7039999999999998E-2</c:v>
                </c:pt>
                <c:pt idx="16">
                  <c:v>5.4719999999999998E-2</c:v>
                </c:pt>
                <c:pt idx="17">
                  <c:v>6.2399999999999997E-2</c:v>
                </c:pt>
                <c:pt idx="18">
                  <c:v>7.0080000000000003E-2</c:v>
                </c:pt>
                <c:pt idx="19">
                  <c:v>7.7759999999999996E-2</c:v>
                </c:pt>
                <c:pt idx="20">
                  <c:v>8.5439999999999988E-2</c:v>
                </c:pt>
                <c:pt idx="21">
                  <c:v>9.3120000000000008E-2</c:v>
                </c:pt>
                <c:pt idx="22">
                  <c:v>0.1008</c:v>
                </c:pt>
                <c:pt idx="23">
                  <c:v>0.10847999999999999</c:v>
                </c:pt>
                <c:pt idx="24">
                  <c:v>0.11615999999999999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210-498C-AC2E-1E8EECDC3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757520"/>
        <c:axId val="955759480"/>
      </c:scatterChart>
      <c:valAx>
        <c:axId val="955757520"/>
        <c:scaling>
          <c:orientation val="minMax"/>
          <c:max val="2.0000000000000004E-2"/>
          <c:min val="-2.0000000000000004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 </a:t>
                </a:r>
              </a:p>
            </c:rich>
          </c:tx>
          <c:layout>
            <c:manualLayout>
              <c:xMode val="edge"/>
              <c:yMode val="edge"/>
              <c:x val="0.32519588331230281"/>
              <c:y val="0.946602144442216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759480"/>
        <c:crosses val="autoZero"/>
        <c:crossBetween val="midCat"/>
      </c:valAx>
      <c:valAx>
        <c:axId val="955759480"/>
        <c:scaling>
          <c:orientation val="minMax"/>
          <c:max val="5.000000000000001E-2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Inflation rate (in percent)</a:t>
                </a:r>
              </a:p>
            </c:rich>
          </c:tx>
          <c:layout>
            <c:manualLayout>
              <c:xMode val="edge"/>
              <c:yMode val="edge"/>
              <c:x val="1.9201947582639122E-3"/>
              <c:y val="0.287302064604129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757520"/>
        <c:crossesAt val="-2.0000000000000004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hyperlink" Target="http://evantannerwashdc.wix.com/learningmodulesmacro#!short-run-macro-model-the-isrtpc/cjg9" TargetMode="External"/><Relationship Id="rId7" Type="http://schemas.openxmlformats.org/officeDocument/2006/relationships/image" Target="../media/image15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hyperlink" Target="http://evantannerwashdc.wix.com/learningmodulesmacro" TargetMode="External"/><Relationship Id="rId5" Type="http://schemas.openxmlformats.org/officeDocument/2006/relationships/image" Target="../media/image14.emf"/><Relationship Id="rId4" Type="http://schemas.openxmlformats.org/officeDocument/2006/relationships/hyperlink" Target="http://testmodel2014.yolasite.com/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w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w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w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w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0" y="1097280"/>
          <a:ext cx="0" cy="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6200000">
          <a:off x="0" y="1097280"/>
          <a:ext cx="0" cy="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6200000">
          <a:off x="0" y="1097280"/>
          <a:ext cx="0" cy="0"/>
        </a:xfrm>
        <a:prstGeom prst="rightBrace">
          <a:avLst/>
        </a:prstGeom>
        <a:ln w="28575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68</xdr:row>
      <xdr:rowOff>120649</xdr:rowOff>
    </xdr:from>
    <xdr:to>
      <xdr:col>4</xdr:col>
      <xdr:colOff>200025</xdr:colOff>
      <xdr:row>73</xdr:row>
      <xdr:rowOff>34924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576060" y="12952729"/>
          <a:ext cx="200025" cy="828675"/>
        </a:xfrm>
        <a:prstGeom prst="rightBrace">
          <a:avLst/>
        </a:prstGeom>
        <a:ln w="28575">
          <a:solidFill>
            <a:srgbClr val="33D3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6200000">
          <a:off x="0" y="1097280"/>
          <a:ext cx="0" cy="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16200000">
          <a:off x="0" y="1097280"/>
          <a:ext cx="0" cy="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6200000">
          <a:off x="0" y="1097280"/>
          <a:ext cx="0" cy="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0</xdr:rowOff>
        </xdr:from>
        <xdr:to>
          <xdr:col>0</xdr:col>
          <xdr:colOff>0</xdr:colOff>
          <xdr:row>38</xdr:row>
          <xdr:rowOff>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114300</xdr:rowOff>
        </xdr:from>
        <xdr:to>
          <xdr:col>0</xdr:col>
          <xdr:colOff>0</xdr:colOff>
          <xdr:row>38</xdr:row>
          <xdr:rowOff>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28575</xdr:rowOff>
        </xdr:from>
        <xdr:to>
          <xdr:col>0</xdr:col>
          <xdr:colOff>0</xdr:colOff>
          <xdr:row>68</xdr:row>
          <xdr:rowOff>28575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0</xdr:rowOff>
        </xdr:from>
        <xdr:to>
          <xdr:col>0</xdr:col>
          <xdr:colOff>0</xdr:colOff>
          <xdr:row>68</xdr:row>
          <xdr:rowOff>66675</xdr:rowOff>
        </xdr:to>
        <xdr:sp macro="" textlink="">
          <xdr:nvSpPr>
            <xdr:cNvPr id="12292" name="Object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38100</xdr:rowOff>
        </xdr:from>
        <xdr:to>
          <xdr:col>0</xdr:col>
          <xdr:colOff>0</xdr:colOff>
          <xdr:row>68</xdr:row>
          <xdr:rowOff>66675</xdr:rowOff>
        </xdr:to>
        <xdr:sp macro="" textlink="">
          <xdr:nvSpPr>
            <xdr:cNvPr id="12293" name="Object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0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9525</xdr:rowOff>
        </xdr:from>
        <xdr:to>
          <xdr:col>0</xdr:col>
          <xdr:colOff>0</xdr:colOff>
          <xdr:row>68</xdr:row>
          <xdr:rowOff>28575</xdr:rowOff>
        </xdr:to>
        <xdr:sp macro="" textlink="">
          <xdr:nvSpPr>
            <xdr:cNvPr id="12294" name="Object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0</xdr:rowOff>
        </xdr:from>
        <xdr:to>
          <xdr:col>0</xdr:col>
          <xdr:colOff>0</xdr:colOff>
          <xdr:row>68</xdr:row>
          <xdr:rowOff>66675</xdr:rowOff>
        </xdr:to>
        <xdr:sp macro="" textlink="">
          <xdr:nvSpPr>
            <xdr:cNvPr id="12295" name="Object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38100</xdr:rowOff>
        </xdr:from>
        <xdr:to>
          <xdr:col>0</xdr:col>
          <xdr:colOff>0</xdr:colOff>
          <xdr:row>68</xdr:row>
          <xdr:rowOff>66675</xdr:rowOff>
        </xdr:to>
        <xdr:sp macro="" textlink="">
          <xdr:nvSpPr>
            <xdr:cNvPr id="12296" name="Object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723900</xdr:colOff>
          <xdr:row>56</xdr:row>
          <xdr:rowOff>0</xdr:rowOff>
        </xdr:from>
        <xdr:to>
          <xdr:col>3</xdr:col>
          <xdr:colOff>85725</xdr:colOff>
          <xdr:row>56</xdr:row>
          <xdr:rowOff>0</xdr:rowOff>
        </xdr:to>
        <xdr:sp macro="" textlink="">
          <xdr:nvSpPr>
            <xdr:cNvPr id="12297" name="Object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56</xdr:row>
          <xdr:rowOff>0</xdr:rowOff>
        </xdr:from>
        <xdr:to>
          <xdr:col>1</xdr:col>
          <xdr:colOff>190500</xdr:colOff>
          <xdr:row>56</xdr:row>
          <xdr:rowOff>0</xdr:rowOff>
        </xdr:to>
        <xdr:sp macro="" textlink="">
          <xdr:nvSpPr>
            <xdr:cNvPr id="12298" name="Object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56</xdr:row>
          <xdr:rowOff>0</xdr:rowOff>
        </xdr:from>
        <xdr:to>
          <xdr:col>2</xdr:col>
          <xdr:colOff>295275</xdr:colOff>
          <xdr:row>56</xdr:row>
          <xdr:rowOff>0</xdr:rowOff>
        </xdr:to>
        <xdr:sp macro="" textlink="">
          <xdr:nvSpPr>
            <xdr:cNvPr id="12299" name="Object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9525</xdr:rowOff>
        </xdr:from>
        <xdr:to>
          <xdr:col>0</xdr:col>
          <xdr:colOff>0</xdr:colOff>
          <xdr:row>68</xdr:row>
          <xdr:rowOff>28575</xdr:rowOff>
        </xdr:to>
        <xdr:sp macro="" textlink="">
          <xdr:nvSpPr>
            <xdr:cNvPr id="12300" name="Object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1600200</xdr:colOff>
          <xdr:row>35</xdr:row>
          <xdr:rowOff>180975</xdr:rowOff>
        </xdr:from>
        <xdr:to>
          <xdr:col>2</xdr:col>
          <xdr:colOff>257175</xdr:colOff>
          <xdr:row>37</xdr:row>
          <xdr:rowOff>28575</xdr:rowOff>
        </xdr:to>
        <xdr:sp macro="" textlink="">
          <xdr:nvSpPr>
            <xdr:cNvPr id="12301" name="Object 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1590675</xdr:colOff>
          <xdr:row>37</xdr:row>
          <xdr:rowOff>0</xdr:rowOff>
        </xdr:from>
        <xdr:to>
          <xdr:col>2</xdr:col>
          <xdr:colOff>714375</xdr:colOff>
          <xdr:row>38</xdr:row>
          <xdr:rowOff>38100</xdr:rowOff>
        </xdr:to>
        <xdr:sp macro="" textlink="">
          <xdr:nvSpPr>
            <xdr:cNvPr id="12302" name="Object 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1704975</xdr:colOff>
          <xdr:row>38</xdr:row>
          <xdr:rowOff>28575</xdr:rowOff>
        </xdr:from>
        <xdr:to>
          <xdr:col>2</xdr:col>
          <xdr:colOff>771525</xdr:colOff>
          <xdr:row>39</xdr:row>
          <xdr:rowOff>66675</xdr:rowOff>
        </xdr:to>
        <xdr:sp macro="" textlink="">
          <xdr:nvSpPr>
            <xdr:cNvPr id="12303" name="Object 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0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1781175</xdr:colOff>
          <xdr:row>39</xdr:row>
          <xdr:rowOff>28575</xdr:rowOff>
        </xdr:from>
        <xdr:to>
          <xdr:col>1</xdr:col>
          <xdr:colOff>2047875</xdr:colOff>
          <xdr:row>40</xdr:row>
          <xdr:rowOff>0</xdr:rowOff>
        </xdr:to>
        <xdr:sp macro="" textlink="">
          <xdr:nvSpPr>
            <xdr:cNvPr id="12304" name="Object 7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0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1971675</xdr:colOff>
          <xdr:row>68</xdr:row>
          <xdr:rowOff>28575</xdr:rowOff>
        </xdr:from>
        <xdr:to>
          <xdr:col>2</xdr:col>
          <xdr:colOff>685800</xdr:colOff>
          <xdr:row>70</xdr:row>
          <xdr:rowOff>76200</xdr:rowOff>
        </xdr:to>
        <xdr:sp macro="" textlink="">
          <xdr:nvSpPr>
            <xdr:cNvPr id="12305" name="Object 9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2035969</xdr:colOff>
      <xdr:row>66</xdr:row>
      <xdr:rowOff>95251</xdr:rowOff>
    </xdr:from>
    <xdr:to>
      <xdr:col>5</xdr:col>
      <xdr:colOff>476250</xdr:colOff>
      <xdr:row>67</xdr:row>
      <xdr:rowOff>178594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718209" y="12561571"/>
          <a:ext cx="2791301" cy="2662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(v) Calculating</a:t>
          </a:r>
          <a:r>
            <a:rPr lang="en-US" sz="1100" baseline="0"/>
            <a:t> Augmented Multiplier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2047875</xdr:colOff>
          <xdr:row>71</xdr:row>
          <xdr:rowOff>66675</xdr:rowOff>
        </xdr:from>
        <xdr:to>
          <xdr:col>2</xdr:col>
          <xdr:colOff>752475</xdr:colOff>
          <xdr:row>73</xdr:row>
          <xdr:rowOff>66675</xdr:rowOff>
        </xdr:to>
        <xdr:sp macro="" textlink="">
          <xdr:nvSpPr>
            <xdr:cNvPr id="12306" name="Object 10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69</xdr:row>
          <xdr:rowOff>28575</xdr:rowOff>
        </xdr:from>
        <xdr:to>
          <xdr:col>7</xdr:col>
          <xdr:colOff>371475</xdr:colOff>
          <xdr:row>71</xdr:row>
          <xdr:rowOff>152400</xdr:rowOff>
        </xdr:to>
        <xdr:sp macro="" textlink="">
          <xdr:nvSpPr>
            <xdr:cNvPr id="12307" name="Object 12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1600200</xdr:colOff>
          <xdr:row>42</xdr:row>
          <xdr:rowOff>180975</xdr:rowOff>
        </xdr:from>
        <xdr:to>
          <xdr:col>2</xdr:col>
          <xdr:colOff>257175</xdr:colOff>
          <xdr:row>44</xdr:row>
          <xdr:rowOff>28575</xdr:rowOff>
        </xdr:to>
        <xdr:sp macro="" textlink="">
          <xdr:nvSpPr>
            <xdr:cNvPr id="12308" name="Object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1590675</xdr:colOff>
          <xdr:row>44</xdr:row>
          <xdr:rowOff>0</xdr:rowOff>
        </xdr:from>
        <xdr:to>
          <xdr:col>2</xdr:col>
          <xdr:colOff>714375</xdr:colOff>
          <xdr:row>45</xdr:row>
          <xdr:rowOff>38100</xdr:rowOff>
        </xdr:to>
        <xdr:sp macro="" textlink="">
          <xdr:nvSpPr>
            <xdr:cNvPr id="12309" name="Object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1704975</xdr:colOff>
          <xdr:row>45</xdr:row>
          <xdr:rowOff>28575</xdr:rowOff>
        </xdr:from>
        <xdr:to>
          <xdr:col>2</xdr:col>
          <xdr:colOff>771525</xdr:colOff>
          <xdr:row>46</xdr:row>
          <xdr:rowOff>66675</xdr:rowOff>
        </xdr:to>
        <xdr:sp macro="" textlink="">
          <xdr:nvSpPr>
            <xdr:cNvPr id="12310" name="Object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0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1781175</xdr:colOff>
          <xdr:row>46</xdr:row>
          <xdr:rowOff>28575</xdr:rowOff>
        </xdr:from>
        <xdr:to>
          <xdr:col>1</xdr:col>
          <xdr:colOff>2047875</xdr:colOff>
          <xdr:row>47</xdr:row>
          <xdr:rowOff>28575</xdr:rowOff>
        </xdr:to>
        <xdr:sp macro="" textlink="">
          <xdr:nvSpPr>
            <xdr:cNvPr id="12311" name="Object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0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178594</xdr:colOff>
      <xdr:row>59</xdr:row>
      <xdr:rowOff>71436</xdr:rowOff>
    </xdr:from>
    <xdr:to>
      <xdr:col>4</xdr:col>
      <xdr:colOff>381000</xdr:colOff>
      <xdr:row>65</xdr:row>
      <xdr:rowOff>166686</xdr:rowOff>
    </xdr:to>
    <xdr:sp macro="" textlink="">
      <xdr:nvSpPr>
        <xdr:cNvPr id="33" name="Right Brac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754654" y="11135676"/>
          <a:ext cx="202406" cy="1299210"/>
        </a:xfrm>
        <a:prstGeom prst="rightBrace">
          <a:avLst/>
        </a:prstGeom>
        <a:ln w="28575">
          <a:solidFill>
            <a:srgbClr val="33D3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345281</xdr:colOff>
      <xdr:row>78</xdr:row>
      <xdr:rowOff>11907</xdr:rowOff>
    </xdr:from>
    <xdr:to>
      <xdr:col>1</xdr:col>
      <xdr:colOff>583406</xdr:colOff>
      <xdr:row>82</xdr:row>
      <xdr:rowOff>190501</xdr:rowOff>
    </xdr:to>
    <xdr:sp macro="" textlink="">
      <xdr:nvSpPr>
        <xdr:cNvPr id="34" name="Right Brac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027521" y="14741367"/>
          <a:ext cx="238125" cy="971074"/>
        </a:xfrm>
        <a:prstGeom prst="righ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750093</xdr:colOff>
      <xdr:row>79</xdr:row>
      <xdr:rowOff>190500</xdr:rowOff>
    </xdr:from>
    <xdr:to>
      <xdr:col>2</xdr:col>
      <xdr:colOff>250031</xdr:colOff>
      <xdr:row>81</xdr:row>
      <xdr:rowOff>71438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432333" y="15102840"/>
          <a:ext cx="1625918" cy="292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Shocks</a:t>
          </a:r>
          <a:r>
            <a:rPr lang="en-US" sz="1100" baseline="0"/>
            <a:t> to equations</a:t>
          </a:r>
          <a:endParaRPr lang="en-US" sz="1100"/>
        </a:p>
      </xdr:txBody>
    </xdr:sp>
    <xdr:clientData/>
  </xdr:twoCellAnchor>
  <xdr:twoCellAnchor>
    <xdr:from>
      <xdr:col>1</xdr:col>
      <xdr:colOff>1345406</xdr:colOff>
      <xdr:row>34</xdr:row>
      <xdr:rowOff>0</xdr:rowOff>
    </xdr:from>
    <xdr:to>
      <xdr:col>8</xdr:col>
      <xdr:colOff>416719</xdr:colOff>
      <xdr:row>35</xdr:row>
      <xdr:rowOff>35718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027646" y="6377940"/>
          <a:ext cx="5754053" cy="2185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Step 1: Calculating equilibrium </a:t>
          </a:r>
          <a:r>
            <a:rPr lang="en-US" sz="1100" baseline="0"/>
            <a:t> output gap (ZLB not binding)</a:t>
          </a:r>
          <a:endParaRPr lang="en-US" sz="1100"/>
        </a:p>
      </xdr:txBody>
    </xdr:sp>
    <xdr:clientData/>
  </xdr:twoCellAnchor>
  <xdr:twoCellAnchor>
    <xdr:from>
      <xdr:col>5</xdr:col>
      <xdr:colOff>71438</xdr:colOff>
      <xdr:row>61</xdr:row>
      <xdr:rowOff>119062</xdr:rowOff>
    </xdr:from>
    <xdr:to>
      <xdr:col>8</xdr:col>
      <xdr:colOff>500062</xdr:colOff>
      <xdr:row>62</xdr:row>
      <xdr:rowOff>202405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7135178" y="11579542"/>
          <a:ext cx="2729864" cy="2890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Constant across scenarios</a:t>
          </a:r>
        </a:p>
      </xdr:txBody>
    </xdr:sp>
    <xdr:clientData/>
  </xdr:twoCellAnchor>
  <xdr:twoCellAnchor>
    <xdr:from>
      <xdr:col>5</xdr:col>
      <xdr:colOff>0</xdr:colOff>
      <xdr:row>74</xdr:row>
      <xdr:rowOff>142875</xdr:rowOff>
    </xdr:from>
    <xdr:to>
      <xdr:col>8</xdr:col>
      <xdr:colOff>428624</xdr:colOff>
      <xdr:row>76</xdr:row>
      <xdr:rowOff>23812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7063740" y="14072235"/>
          <a:ext cx="2729864" cy="2924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Constant across scenarios</a:t>
          </a:r>
        </a:p>
      </xdr:txBody>
    </xdr:sp>
    <xdr:clientData/>
  </xdr:twoCellAnchor>
  <xdr:twoCellAnchor>
    <xdr:from>
      <xdr:col>1</xdr:col>
      <xdr:colOff>1083467</xdr:colOff>
      <xdr:row>50</xdr:row>
      <xdr:rowOff>59532</xdr:rowOff>
    </xdr:from>
    <xdr:to>
      <xdr:col>8</xdr:col>
      <xdr:colOff>154780</xdr:colOff>
      <xdr:row>51</xdr:row>
      <xdr:rowOff>142876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765707" y="9386412"/>
          <a:ext cx="5754053" cy="26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Step 2: Substitute </a:t>
          </a:r>
          <a:r>
            <a:rPr lang="en-US" sz="1100" baseline="0"/>
            <a:t> gap</a:t>
          </a:r>
          <a:r>
            <a:rPr lang="en-US" sz="1100" baseline="30000"/>
            <a:t>eq </a:t>
          </a:r>
          <a:r>
            <a:rPr lang="en-US" sz="1100" baseline="0"/>
            <a:t>into RT and PC equations  (ZLB not constraining) </a:t>
          </a:r>
          <a:endParaRPr lang="en-US" sz="1100"/>
        </a:p>
      </xdr:txBody>
    </xdr:sp>
    <xdr:clientData/>
  </xdr:twoCellAnchor>
  <xdr:twoCellAnchor>
    <xdr:from>
      <xdr:col>1</xdr:col>
      <xdr:colOff>1602581</xdr:colOff>
      <xdr:row>15</xdr:row>
      <xdr:rowOff>65247</xdr:rowOff>
    </xdr:from>
    <xdr:to>
      <xdr:col>1</xdr:col>
      <xdr:colOff>1840706</xdr:colOff>
      <xdr:row>20</xdr:row>
      <xdr:rowOff>160021</xdr:rowOff>
    </xdr:to>
    <xdr:sp macro="" textlink="">
      <xdr:nvSpPr>
        <xdr:cNvPr id="40" name="Right Brac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4284821" y="2976087"/>
          <a:ext cx="238125" cy="910114"/>
        </a:xfrm>
        <a:prstGeom prst="righ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2084863</xdr:colOff>
      <xdr:row>16</xdr:row>
      <xdr:rowOff>105251</xdr:rowOff>
    </xdr:from>
    <xdr:to>
      <xdr:col>2</xdr:col>
      <xdr:colOff>952500</xdr:colOff>
      <xdr:row>20</xdr:row>
      <xdr:rowOff>152400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770913" y="2886551"/>
          <a:ext cx="991712" cy="590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Qualitative description</a:t>
          </a:r>
        </a:p>
      </xdr:txBody>
    </xdr:sp>
    <xdr:clientData/>
  </xdr:twoCellAnchor>
  <xdr:twoCellAnchor>
    <xdr:from>
      <xdr:col>1</xdr:col>
      <xdr:colOff>1995394</xdr:colOff>
      <xdr:row>3</xdr:row>
      <xdr:rowOff>51922</xdr:rowOff>
    </xdr:from>
    <xdr:to>
      <xdr:col>8</xdr:col>
      <xdr:colOff>70970</xdr:colOff>
      <xdr:row>6</xdr:row>
      <xdr:rowOff>114300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677634" y="600562"/>
          <a:ext cx="4758316" cy="6110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The</a:t>
          </a:r>
          <a:r>
            <a:rPr lang="en-US" sz="1100" baseline="0"/>
            <a:t> IS/RT/PC Model: Qualitative Results</a:t>
          </a:r>
        </a:p>
        <a:p>
          <a:pPr algn="ctr"/>
          <a:r>
            <a:rPr lang="en-US" sz="1100" baseline="0"/>
            <a:t>Nominal interest rate above zero</a:t>
          </a:r>
          <a:endParaRPr lang="en-US" sz="1100"/>
        </a:p>
      </xdr:txBody>
    </xdr:sp>
    <xdr:clientData/>
  </xdr:twoCellAnchor>
  <xdr:twoCellAnchor>
    <xdr:from>
      <xdr:col>31</xdr:col>
      <xdr:colOff>481966</xdr:colOff>
      <xdr:row>2</xdr:row>
      <xdr:rowOff>167640</xdr:rowOff>
    </xdr:from>
    <xdr:to>
      <xdr:col>40</xdr:col>
      <xdr:colOff>248920</xdr:colOff>
      <xdr:row>20</xdr:row>
      <xdr:rowOff>167640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480908</xdr:colOff>
      <xdr:row>21</xdr:row>
      <xdr:rowOff>137160</xdr:rowOff>
    </xdr:from>
    <xdr:to>
      <xdr:col>40</xdr:col>
      <xdr:colOff>257388</xdr:colOff>
      <xdr:row>38</xdr:row>
      <xdr:rowOff>128694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50800</xdr:colOff>
      <xdr:row>85</xdr:row>
      <xdr:rowOff>82550</xdr:rowOff>
    </xdr:from>
    <xdr:to>
      <xdr:col>89</xdr:col>
      <xdr:colOff>95250</xdr:colOff>
      <xdr:row>155</xdr:row>
      <xdr:rowOff>57150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0401260" y="16175990"/>
          <a:ext cx="29305250" cy="127762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63500</xdr:colOff>
      <xdr:row>79</xdr:row>
      <xdr:rowOff>139700</xdr:rowOff>
    </xdr:from>
    <xdr:to>
      <xdr:col>10</xdr:col>
      <xdr:colOff>12700</xdr:colOff>
      <xdr:row>81</xdr:row>
      <xdr:rowOff>139700</xdr:rowOff>
    </xdr:to>
    <xdr:sp macro="" textlink="">
      <xdr:nvSpPr>
        <xdr:cNvPr id="46" name="Right Arrow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 rot="10800000">
          <a:off x="10274300" y="15052040"/>
          <a:ext cx="939800" cy="411480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817034</xdr:colOff>
      <xdr:row>77</xdr:row>
      <xdr:rowOff>59266</xdr:rowOff>
    </xdr:from>
    <xdr:to>
      <xdr:col>10</xdr:col>
      <xdr:colOff>465667</xdr:colOff>
      <xdr:row>79</xdr:row>
      <xdr:rowOff>160865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0182014" y="14605846"/>
          <a:ext cx="1485053" cy="4673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rgbClr val="FF0000"/>
              </a:solidFill>
            </a:rPr>
            <a:t>Enter</a:t>
          </a:r>
          <a:r>
            <a:rPr lang="en-US" sz="1100" baseline="0">
              <a:solidFill>
                <a:srgbClr val="FF0000"/>
              </a:solidFill>
            </a:rPr>
            <a:t> your numbers-- with a percent sign.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431800</xdr:colOff>
      <xdr:row>21</xdr:row>
      <xdr:rowOff>148169</xdr:rowOff>
    </xdr:from>
    <xdr:to>
      <xdr:col>7</xdr:col>
      <xdr:colOff>558800</xdr:colOff>
      <xdr:row>23</xdr:row>
      <xdr:rowOff>101601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5240020" y="4057229"/>
          <a:ext cx="3693160" cy="3191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Results: describing</a:t>
          </a:r>
          <a:r>
            <a:rPr lang="en-US" sz="1100" baseline="0"/>
            <a:t> the effects of shocks on the economy.</a:t>
          </a:r>
          <a:endParaRPr lang="en-US" sz="1100"/>
        </a:p>
      </xdr:txBody>
    </xdr:sp>
    <xdr:clientData/>
  </xdr:twoCellAnchor>
  <xdr:twoCellAnchor>
    <xdr:from>
      <xdr:col>1</xdr:col>
      <xdr:colOff>1786678</xdr:colOff>
      <xdr:row>25</xdr:row>
      <xdr:rowOff>60442</xdr:rowOff>
    </xdr:from>
    <xdr:to>
      <xdr:col>2</xdr:col>
      <xdr:colOff>829098</xdr:colOff>
      <xdr:row>31</xdr:row>
      <xdr:rowOff>161924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472728" y="4289542"/>
          <a:ext cx="1166495" cy="911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Results -</a:t>
          </a:r>
        </a:p>
        <a:p>
          <a:pPr algn="ctr"/>
          <a:r>
            <a:rPr lang="en-US" sz="1100"/>
            <a:t>core macroeconomic variables</a:t>
          </a:r>
        </a:p>
      </xdr:txBody>
    </xdr:sp>
    <xdr:clientData/>
  </xdr:twoCellAnchor>
  <xdr:twoCellAnchor>
    <xdr:from>
      <xdr:col>1</xdr:col>
      <xdr:colOff>1505374</xdr:colOff>
      <xdr:row>26</xdr:row>
      <xdr:rowOff>22013</xdr:rowOff>
    </xdr:from>
    <xdr:to>
      <xdr:col>1</xdr:col>
      <xdr:colOff>1743499</xdr:colOff>
      <xdr:row>30</xdr:row>
      <xdr:rowOff>171820</xdr:rowOff>
    </xdr:to>
    <xdr:sp macro="" textlink="">
      <xdr:nvSpPr>
        <xdr:cNvPr id="51" name="Right Brac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4187614" y="4845473"/>
          <a:ext cx="238125" cy="972767"/>
        </a:xfrm>
        <a:prstGeom prst="righ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1587341</xdr:colOff>
      <xdr:row>7</xdr:row>
      <xdr:rowOff>179547</xdr:rowOff>
    </xdr:from>
    <xdr:to>
      <xdr:col>1</xdr:col>
      <xdr:colOff>1825466</xdr:colOff>
      <xdr:row>12</xdr:row>
      <xdr:rowOff>175261</xdr:rowOff>
    </xdr:to>
    <xdr:sp macro="" textlink="">
      <xdr:nvSpPr>
        <xdr:cNvPr id="52" name="Right Brac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4269581" y="1459707"/>
          <a:ext cx="238125" cy="971074"/>
        </a:xfrm>
        <a:prstGeom prst="righ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2116249</xdr:colOff>
      <xdr:row>8</xdr:row>
      <xdr:rowOff>138248</xdr:rowOff>
    </xdr:from>
    <xdr:to>
      <xdr:col>2</xdr:col>
      <xdr:colOff>903513</xdr:colOff>
      <xdr:row>12</xdr:row>
      <xdr:rowOff>141514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4794135" y="1618705"/>
          <a:ext cx="909978" cy="5910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Shocks</a:t>
          </a:r>
          <a:r>
            <a:rPr lang="en-US" sz="1100" baseline="0"/>
            <a:t> to equations</a:t>
          </a:r>
          <a:endParaRPr lang="en-US" sz="1100"/>
        </a:p>
      </xdr:txBody>
    </xdr:sp>
    <xdr:clientData/>
  </xdr:twoCellAnchor>
  <xdr:twoCellAnchor>
    <xdr:from>
      <xdr:col>9</xdr:col>
      <xdr:colOff>203198</xdr:colOff>
      <xdr:row>7</xdr:row>
      <xdr:rowOff>67732</xdr:rowOff>
    </xdr:from>
    <xdr:to>
      <xdr:col>11</xdr:col>
      <xdr:colOff>304799</xdr:colOff>
      <xdr:row>11</xdr:row>
      <xdr:rowOff>8466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0413998" y="1347892"/>
          <a:ext cx="1701801" cy="717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rgbClr val="FF0000"/>
              </a:solidFill>
            </a:rPr>
            <a:t>Enter</a:t>
          </a:r>
          <a:r>
            <a:rPr lang="en-US" sz="1100" baseline="0">
              <a:solidFill>
                <a:srgbClr val="FF0000"/>
              </a:solidFill>
            </a:rPr>
            <a:t> "+" (plus) or "-" (minus); </a:t>
          </a:r>
          <a:r>
            <a:rPr lang="en-US" sz="1100" i="1" baseline="0">
              <a:solidFill>
                <a:srgbClr val="FF0000"/>
              </a:solidFill>
            </a:rPr>
            <a:t>any other value </a:t>
          </a:r>
          <a:r>
            <a:rPr lang="en-US" sz="1100" baseline="0">
              <a:solidFill>
                <a:srgbClr val="FF0000"/>
              </a:solidFill>
            </a:rPr>
            <a:t>means "no shock"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499532</xdr:colOff>
      <xdr:row>10</xdr:row>
      <xdr:rowOff>169333</xdr:rowOff>
    </xdr:from>
    <xdr:to>
      <xdr:col>10</xdr:col>
      <xdr:colOff>448732</xdr:colOff>
      <xdr:row>12</xdr:row>
      <xdr:rowOff>177800</xdr:rowOff>
    </xdr:to>
    <xdr:sp macro="" textlink="">
      <xdr:nvSpPr>
        <xdr:cNvPr id="55" name="Right Arrow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 rot="10800000">
          <a:off x="10710332" y="2020993"/>
          <a:ext cx="939800" cy="412327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34774</xdr:colOff>
      <xdr:row>36</xdr:row>
      <xdr:rowOff>166007</xdr:rowOff>
    </xdr:from>
    <xdr:to>
      <xdr:col>35</xdr:col>
      <xdr:colOff>586469</xdr:colOff>
      <xdr:row>88</xdr:row>
      <xdr:rowOff>15422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8208474" y="6509657"/>
          <a:ext cx="9086095" cy="1000306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289560</xdr:colOff>
      <xdr:row>1</xdr:row>
      <xdr:rowOff>137160</xdr:rowOff>
    </xdr:from>
    <xdr:to>
      <xdr:col>20</xdr:col>
      <xdr:colOff>398326</xdr:colOff>
      <xdr:row>19</xdr:row>
      <xdr:rowOff>137160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387530</xdr:colOff>
      <xdr:row>20</xdr:row>
      <xdr:rowOff>128451</xdr:rowOff>
    </xdr:from>
    <xdr:to>
      <xdr:col>20</xdr:col>
      <xdr:colOff>407851</xdr:colOff>
      <xdr:row>37</xdr:row>
      <xdr:rowOff>130871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104775</xdr:colOff>
      <xdr:row>78</xdr:row>
      <xdr:rowOff>0</xdr:rowOff>
    </xdr:from>
    <xdr:to>
      <xdr:col>16</xdr:col>
      <xdr:colOff>419100</xdr:colOff>
      <xdr:row>81</xdr:row>
      <xdr:rowOff>114300</xdr:rowOff>
    </xdr:to>
    <xdr:sp macro="" textlink="">
      <xdr:nvSpPr>
        <xdr:cNvPr id="9" name="Down Arrow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4954250" y="13925550"/>
          <a:ext cx="314325" cy="7143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23813</xdr:rowOff>
    </xdr:from>
    <xdr:to>
      <xdr:col>23</xdr:col>
      <xdr:colOff>173831</xdr:colOff>
      <xdr:row>88</xdr:row>
      <xdr:rowOff>61914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0" y="23813"/>
          <a:ext cx="17723644" cy="1686163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0</xdr:colOff>
      <xdr:row>1</xdr:row>
      <xdr:rowOff>0</xdr:rowOff>
    </xdr:from>
    <xdr:to>
      <xdr:col>46</xdr:col>
      <xdr:colOff>276225</xdr:colOff>
      <xdr:row>59</xdr:row>
      <xdr:rowOff>95250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23050500" y="190500"/>
          <a:ext cx="10639425" cy="107251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1123950</xdr:colOff>
      <xdr:row>39</xdr:row>
      <xdr:rowOff>38100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76200"/>
          <a:ext cx="1123950" cy="6629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6200000">
          <a:off x="0" y="1097280"/>
          <a:ext cx="0" cy="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6200000">
          <a:off x="0" y="1097280"/>
          <a:ext cx="0" cy="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6200000">
          <a:off x="0" y="1097280"/>
          <a:ext cx="0" cy="0"/>
        </a:xfrm>
        <a:prstGeom prst="rightBrace">
          <a:avLst/>
        </a:prstGeom>
        <a:ln w="28575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125</xdr:row>
      <xdr:rowOff>120649</xdr:rowOff>
    </xdr:from>
    <xdr:to>
      <xdr:col>4</xdr:col>
      <xdr:colOff>200025</xdr:colOff>
      <xdr:row>130</xdr:row>
      <xdr:rowOff>34924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576060" y="13013689"/>
          <a:ext cx="200025" cy="828675"/>
        </a:xfrm>
        <a:prstGeom prst="rightBrace">
          <a:avLst/>
        </a:prstGeom>
        <a:ln w="28575">
          <a:solidFill>
            <a:srgbClr val="33D3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6200000">
          <a:off x="0" y="1097280"/>
          <a:ext cx="0" cy="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16200000">
          <a:off x="0" y="1097280"/>
          <a:ext cx="0" cy="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rot="16200000">
          <a:off x="0" y="1097280"/>
          <a:ext cx="0" cy="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0</xdr:rowOff>
        </xdr:from>
        <xdr:to>
          <xdr:col>0</xdr:col>
          <xdr:colOff>0</xdr:colOff>
          <xdr:row>38</xdr:row>
          <xdr:rowOff>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114300</xdr:rowOff>
        </xdr:from>
        <xdr:to>
          <xdr:col>0</xdr:col>
          <xdr:colOff>0</xdr:colOff>
          <xdr:row>38</xdr:row>
          <xdr:rowOff>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28575</xdr:rowOff>
        </xdr:from>
        <xdr:to>
          <xdr:col>0</xdr:col>
          <xdr:colOff>0</xdr:colOff>
          <xdr:row>68</xdr:row>
          <xdr:rowOff>28575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0</xdr:rowOff>
        </xdr:from>
        <xdr:to>
          <xdr:col>0</xdr:col>
          <xdr:colOff>0</xdr:colOff>
          <xdr:row>68</xdr:row>
          <xdr:rowOff>66675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38100</xdr:rowOff>
        </xdr:from>
        <xdr:to>
          <xdr:col>0</xdr:col>
          <xdr:colOff>0</xdr:colOff>
          <xdr:row>68</xdr:row>
          <xdr:rowOff>66675</xdr:rowOff>
        </xdr:to>
        <xdr:sp macro="" textlink="">
          <xdr:nvSpPr>
            <xdr:cNvPr id="6149" name="Object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9525</xdr:rowOff>
        </xdr:from>
        <xdr:to>
          <xdr:col>0</xdr:col>
          <xdr:colOff>0</xdr:colOff>
          <xdr:row>68</xdr:row>
          <xdr:rowOff>28575</xdr:rowOff>
        </xdr:to>
        <xdr:sp macro="" textlink="">
          <xdr:nvSpPr>
            <xdr:cNvPr id="6150" name="Object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0</xdr:rowOff>
        </xdr:from>
        <xdr:to>
          <xdr:col>0</xdr:col>
          <xdr:colOff>0</xdr:colOff>
          <xdr:row>68</xdr:row>
          <xdr:rowOff>66675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38100</xdr:rowOff>
        </xdr:from>
        <xdr:to>
          <xdr:col>0</xdr:col>
          <xdr:colOff>0</xdr:colOff>
          <xdr:row>68</xdr:row>
          <xdr:rowOff>66675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723900</xdr:colOff>
          <xdr:row>113</xdr:row>
          <xdr:rowOff>0</xdr:rowOff>
        </xdr:from>
        <xdr:to>
          <xdr:col>3</xdr:col>
          <xdr:colOff>85725</xdr:colOff>
          <xdr:row>113</xdr:row>
          <xdr:rowOff>0</xdr:rowOff>
        </xdr:to>
        <xdr:sp macro="" textlink="">
          <xdr:nvSpPr>
            <xdr:cNvPr id="6153" name="Object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113</xdr:row>
          <xdr:rowOff>0</xdr:rowOff>
        </xdr:from>
        <xdr:to>
          <xdr:col>1</xdr:col>
          <xdr:colOff>190500</xdr:colOff>
          <xdr:row>113</xdr:row>
          <xdr:rowOff>0</xdr:rowOff>
        </xdr:to>
        <xdr:sp macro="" textlink="">
          <xdr:nvSpPr>
            <xdr:cNvPr id="6154" name="Object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113</xdr:row>
          <xdr:rowOff>0</xdr:rowOff>
        </xdr:from>
        <xdr:to>
          <xdr:col>2</xdr:col>
          <xdr:colOff>295275</xdr:colOff>
          <xdr:row>113</xdr:row>
          <xdr:rowOff>0</xdr:rowOff>
        </xdr:to>
        <xdr:sp macro="" textlink="">
          <xdr:nvSpPr>
            <xdr:cNvPr id="6155" name="Object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9525</xdr:rowOff>
        </xdr:from>
        <xdr:to>
          <xdr:col>0</xdr:col>
          <xdr:colOff>0</xdr:colOff>
          <xdr:row>68</xdr:row>
          <xdr:rowOff>28575</xdr:rowOff>
        </xdr:to>
        <xdr:sp macro="" textlink="">
          <xdr:nvSpPr>
            <xdr:cNvPr id="6156" name="Object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1600200</xdr:colOff>
          <xdr:row>92</xdr:row>
          <xdr:rowOff>180975</xdr:rowOff>
        </xdr:from>
        <xdr:to>
          <xdr:col>2</xdr:col>
          <xdr:colOff>257175</xdr:colOff>
          <xdr:row>94</xdr:row>
          <xdr:rowOff>28575</xdr:rowOff>
        </xdr:to>
        <xdr:sp macro="" textlink="">
          <xdr:nvSpPr>
            <xdr:cNvPr id="6157" name="Object 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1590675</xdr:colOff>
          <xdr:row>94</xdr:row>
          <xdr:rowOff>0</xdr:rowOff>
        </xdr:from>
        <xdr:to>
          <xdr:col>2</xdr:col>
          <xdr:colOff>714375</xdr:colOff>
          <xdr:row>95</xdr:row>
          <xdr:rowOff>38100</xdr:rowOff>
        </xdr:to>
        <xdr:sp macro="" textlink="">
          <xdr:nvSpPr>
            <xdr:cNvPr id="6158" name="Object 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1704975</xdr:colOff>
          <xdr:row>95</xdr:row>
          <xdr:rowOff>28575</xdr:rowOff>
        </xdr:from>
        <xdr:to>
          <xdr:col>2</xdr:col>
          <xdr:colOff>771525</xdr:colOff>
          <xdr:row>96</xdr:row>
          <xdr:rowOff>66675</xdr:rowOff>
        </xdr:to>
        <xdr:sp macro="" textlink="">
          <xdr:nvSpPr>
            <xdr:cNvPr id="6159" name="Object 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1781175</xdr:colOff>
          <xdr:row>96</xdr:row>
          <xdr:rowOff>28575</xdr:rowOff>
        </xdr:from>
        <xdr:to>
          <xdr:col>1</xdr:col>
          <xdr:colOff>2047875</xdr:colOff>
          <xdr:row>97</xdr:row>
          <xdr:rowOff>0</xdr:rowOff>
        </xdr:to>
        <xdr:sp macro="" textlink="">
          <xdr:nvSpPr>
            <xdr:cNvPr id="6160" name="Object 7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1971675</xdr:colOff>
          <xdr:row>125</xdr:row>
          <xdr:rowOff>28575</xdr:rowOff>
        </xdr:from>
        <xdr:to>
          <xdr:col>2</xdr:col>
          <xdr:colOff>685800</xdr:colOff>
          <xdr:row>127</xdr:row>
          <xdr:rowOff>76200</xdr:rowOff>
        </xdr:to>
        <xdr:sp macro="" textlink="">
          <xdr:nvSpPr>
            <xdr:cNvPr id="6161" name="Object 9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2035969</xdr:colOff>
      <xdr:row>123</xdr:row>
      <xdr:rowOff>95251</xdr:rowOff>
    </xdr:from>
    <xdr:to>
      <xdr:col>5</xdr:col>
      <xdr:colOff>476250</xdr:colOff>
      <xdr:row>124</xdr:row>
      <xdr:rowOff>178594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4718209" y="12622531"/>
          <a:ext cx="2791301" cy="2662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(v) Calculating</a:t>
          </a:r>
          <a:r>
            <a:rPr lang="en-US" sz="1100" baseline="0"/>
            <a:t> Augmented Multiplier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2047875</xdr:colOff>
          <xdr:row>128</xdr:row>
          <xdr:rowOff>66675</xdr:rowOff>
        </xdr:from>
        <xdr:to>
          <xdr:col>2</xdr:col>
          <xdr:colOff>752475</xdr:colOff>
          <xdr:row>130</xdr:row>
          <xdr:rowOff>66675</xdr:rowOff>
        </xdr:to>
        <xdr:sp macro="" textlink="">
          <xdr:nvSpPr>
            <xdr:cNvPr id="6162" name="Object 10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126</xdr:row>
          <xdr:rowOff>28575</xdr:rowOff>
        </xdr:from>
        <xdr:to>
          <xdr:col>6</xdr:col>
          <xdr:colOff>1914525</xdr:colOff>
          <xdr:row>128</xdr:row>
          <xdr:rowOff>152400</xdr:rowOff>
        </xdr:to>
        <xdr:sp macro="" textlink="">
          <xdr:nvSpPr>
            <xdr:cNvPr id="6163" name="Object 12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1600200</xdr:colOff>
          <xdr:row>99</xdr:row>
          <xdr:rowOff>180975</xdr:rowOff>
        </xdr:from>
        <xdr:to>
          <xdr:col>2</xdr:col>
          <xdr:colOff>257175</xdr:colOff>
          <xdr:row>101</xdr:row>
          <xdr:rowOff>28575</xdr:rowOff>
        </xdr:to>
        <xdr:sp macro="" textlink="">
          <xdr:nvSpPr>
            <xdr:cNvPr id="6164" name="Object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1590675</xdr:colOff>
          <xdr:row>101</xdr:row>
          <xdr:rowOff>0</xdr:rowOff>
        </xdr:from>
        <xdr:to>
          <xdr:col>2</xdr:col>
          <xdr:colOff>714375</xdr:colOff>
          <xdr:row>102</xdr:row>
          <xdr:rowOff>38100</xdr:rowOff>
        </xdr:to>
        <xdr:sp macro="" textlink="">
          <xdr:nvSpPr>
            <xdr:cNvPr id="6165" name="Object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1704975</xdr:colOff>
          <xdr:row>102</xdr:row>
          <xdr:rowOff>28575</xdr:rowOff>
        </xdr:from>
        <xdr:to>
          <xdr:col>2</xdr:col>
          <xdr:colOff>771525</xdr:colOff>
          <xdr:row>103</xdr:row>
          <xdr:rowOff>66675</xdr:rowOff>
        </xdr:to>
        <xdr:sp macro="" textlink="">
          <xdr:nvSpPr>
            <xdr:cNvPr id="6166" name="Object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1781175</xdr:colOff>
          <xdr:row>103</xdr:row>
          <xdr:rowOff>28575</xdr:rowOff>
        </xdr:from>
        <xdr:to>
          <xdr:col>1</xdr:col>
          <xdr:colOff>2047875</xdr:colOff>
          <xdr:row>104</xdr:row>
          <xdr:rowOff>28575</xdr:rowOff>
        </xdr:to>
        <xdr:sp macro="" textlink="">
          <xdr:nvSpPr>
            <xdr:cNvPr id="6167" name="Object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178594</xdr:colOff>
      <xdr:row>116</xdr:row>
      <xdr:rowOff>71436</xdr:rowOff>
    </xdr:from>
    <xdr:to>
      <xdr:col>4</xdr:col>
      <xdr:colOff>381000</xdr:colOff>
      <xdr:row>122</xdr:row>
      <xdr:rowOff>166686</xdr:rowOff>
    </xdr:to>
    <xdr:sp macro="" textlink="">
      <xdr:nvSpPr>
        <xdr:cNvPr id="33" name="Right Brac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6754654" y="11196636"/>
          <a:ext cx="202406" cy="1299210"/>
        </a:xfrm>
        <a:prstGeom prst="rightBrace">
          <a:avLst/>
        </a:prstGeom>
        <a:ln w="28575">
          <a:solidFill>
            <a:srgbClr val="33D3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345281</xdr:colOff>
      <xdr:row>135</xdr:row>
      <xdr:rowOff>11907</xdr:rowOff>
    </xdr:from>
    <xdr:to>
      <xdr:col>1</xdr:col>
      <xdr:colOff>583406</xdr:colOff>
      <xdr:row>139</xdr:row>
      <xdr:rowOff>190501</xdr:rowOff>
    </xdr:to>
    <xdr:sp macro="" textlink="">
      <xdr:nvSpPr>
        <xdr:cNvPr id="34" name="Right Brac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3027521" y="1657827"/>
          <a:ext cx="238125" cy="971074"/>
        </a:xfrm>
        <a:prstGeom prst="righ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750093</xdr:colOff>
      <xdr:row>136</xdr:row>
      <xdr:rowOff>190500</xdr:rowOff>
    </xdr:from>
    <xdr:to>
      <xdr:col>2</xdr:col>
      <xdr:colOff>250031</xdr:colOff>
      <xdr:row>138</xdr:row>
      <xdr:rowOff>71438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3432333" y="2019300"/>
          <a:ext cx="1625918" cy="292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Shocks</a:t>
          </a:r>
          <a:r>
            <a:rPr lang="en-US" sz="1100" baseline="0"/>
            <a:t> to equations</a:t>
          </a:r>
          <a:endParaRPr lang="en-US" sz="1100"/>
        </a:p>
      </xdr:txBody>
    </xdr:sp>
    <xdr:clientData/>
  </xdr:twoCellAnchor>
  <xdr:twoCellAnchor>
    <xdr:from>
      <xdr:col>1</xdr:col>
      <xdr:colOff>1345406</xdr:colOff>
      <xdr:row>91</xdr:row>
      <xdr:rowOff>0</xdr:rowOff>
    </xdr:from>
    <xdr:to>
      <xdr:col>8</xdr:col>
      <xdr:colOff>416719</xdr:colOff>
      <xdr:row>92</xdr:row>
      <xdr:rowOff>35718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4027646" y="6438900"/>
          <a:ext cx="5754053" cy="2185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Step 1: Calculating equilibrium </a:t>
          </a:r>
          <a:r>
            <a:rPr lang="en-US" sz="1100" baseline="0"/>
            <a:t> output gap (ZLB not binding)</a:t>
          </a:r>
          <a:endParaRPr lang="en-US" sz="1100"/>
        </a:p>
      </xdr:txBody>
    </xdr:sp>
    <xdr:clientData/>
  </xdr:twoCellAnchor>
  <xdr:twoCellAnchor>
    <xdr:from>
      <xdr:col>5</xdr:col>
      <xdr:colOff>71438</xdr:colOff>
      <xdr:row>118</xdr:row>
      <xdr:rowOff>119062</xdr:rowOff>
    </xdr:from>
    <xdr:to>
      <xdr:col>8</xdr:col>
      <xdr:colOff>500062</xdr:colOff>
      <xdr:row>119</xdr:row>
      <xdr:rowOff>202405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7135178" y="11640502"/>
          <a:ext cx="2729864" cy="2890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Constant across scenarios</a:t>
          </a:r>
        </a:p>
      </xdr:txBody>
    </xdr:sp>
    <xdr:clientData/>
  </xdr:twoCellAnchor>
  <xdr:twoCellAnchor>
    <xdr:from>
      <xdr:col>4</xdr:col>
      <xdr:colOff>337038</xdr:colOff>
      <xdr:row>130</xdr:row>
      <xdr:rowOff>62279</xdr:rowOff>
    </xdr:from>
    <xdr:to>
      <xdr:col>8</xdr:col>
      <xdr:colOff>289412</xdr:colOff>
      <xdr:row>131</xdr:row>
      <xdr:rowOff>192331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4733192" y="25442741"/>
          <a:ext cx="4495066" cy="3205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Constant across scenarios</a:t>
          </a:r>
        </a:p>
      </xdr:txBody>
    </xdr:sp>
    <xdr:clientData/>
  </xdr:twoCellAnchor>
  <xdr:twoCellAnchor>
    <xdr:from>
      <xdr:col>1</xdr:col>
      <xdr:colOff>1083467</xdr:colOff>
      <xdr:row>107</xdr:row>
      <xdr:rowOff>59532</xdr:rowOff>
    </xdr:from>
    <xdr:to>
      <xdr:col>8</xdr:col>
      <xdr:colOff>154780</xdr:colOff>
      <xdr:row>108</xdr:row>
      <xdr:rowOff>142876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3765707" y="9447372"/>
          <a:ext cx="5754053" cy="26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Step 2: Substitute </a:t>
          </a:r>
          <a:r>
            <a:rPr lang="en-US" sz="1100" baseline="0"/>
            <a:t> gap</a:t>
          </a:r>
          <a:r>
            <a:rPr lang="en-US" sz="1100" baseline="30000"/>
            <a:t>eq </a:t>
          </a:r>
          <a:r>
            <a:rPr lang="en-US" sz="1100" baseline="0"/>
            <a:t>into RT and PC equations  (ZLB not constraining) </a:t>
          </a:r>
          <a:endParaRPr lang="en-US" sz="1100"/>
        </a:p>
      </xdr:txBody>
    </xdr:sp>
    <xdr:clientData/>
  </xdr:twoCellAnchor>
  <xdr:twoCellAnchor>
    <xdr:from>
      <xdr:col>1</xdr:col>
      <xdr:colOff>1932781</xdr:colOff>
      <xdr:row>194</xdr:row>
      <xdr:rowOff>14447</xdr:rowOff>
    </xdr:from>
    <xdr:to>
      <xdr:col>2</xdr:col>
      <xdr:colOff>50006</xdr:colOff>
      <xdr:row>199</xdr:row>
      <xdr:rowOff>20321</xdr:rowOff>
    </xdr:to>
    <xdr:sp macro="" textlink="">
      <xdr:nvSpPr>
        <xdr:cNvPr id="40" name="Right Brac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2555081" y="2960847"/>
          <a:ext cx="238125" cy="894874"/>
        </a:xfrm>
        <a:prstGeom prst="righ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346694</xdr:colOff>
      <xdr:row>195</xdr:row>
      <xdr:rowOff>11444</xdr:rowOff>
    </xdr:from>
    <xdr:to>
      <xdr:col>3</xdr:col>
      <xdr:colOff>353521</xdr:colOff>
      <xdr:row>198</xdr:row>
      <xdr:rowOff>45259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3146467" y="27241399"/>
          <a:ext cx="1011281" cy="5879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Qualitative description</a:t>
          </a:r>
        </a:p>
      </xdr:txBody>
    </xdr:sp>
    <xdr:clientData/>
  </xdr:twoCellAnchor>
  <xdr:twoCellAnchor>
    <xdr:from>
      <xdr:col>4</xdr:col>
      <xdr:colOff>354978</xdr:colOff>
      <xdr:row>1</xdr:row>
      <xdr:rowOff>94255</xdr:rowOff>
    </xdr:from>
    <xdr:to>
      <xdr:col>8</xdr:col>
      <xdr:colOff>2748553</xdr:colOff>
      <xdr:row>4</xdr:row>
      <xdr:rowOff>156633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4969311" y="274172"/>
          <a:ext cx="7145492" cy="602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The</a:t>
          </a:r>
          <a:r>
            <a:rPr lang="en-US" sz="1100" baseline="0"/>
            <a:t> IS/RT/PC Model: Qualitative Results</a:t>
          </a:r>
        </a:p>
        <a:p>
          <a:pPr algn="ctr"/>
          <a:r>
            <a:rPr lang="en-US" sz="1100" baseline="0"/>
            <a:t>Nominal interest rate above zero</a:t>
          </a:r>
          <a:endParaRPr lang="en-US" sz="1100"/>
        </a:p>
      </xdr:txBody>
    </xdr:sp>
    <xdr:clientData/>
  </xdr:twoCellAnchor>
  <xdr:twoCellAnchor>
    <xdr:from>
      <xdr:col>9</xdr:col>
      <xdr:colOff>369359</xdr:colOff>
      <xdr:row>0</xdr:row>
      <xdr:rowOff>142875</xdr:rowOff>
    </xdr:from>
    <xdr:to>
      <xdr:col>17</xdr:col>
      <xdr:colOff>359833</xdr:colOff>
      <xdr:row>18</xdr:row>
      <xdr:rowOff>142875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400051</xdr:colOff>
      <xdr:row>20</xdr:row>
      <xdr:rowOff>4233</xdr:rowOff>
    </xdr:from>
    <xdr:to>
      <xdr:col>17</xdr:col>
      <xdr:colOff>400051</xdr:colOff>
      <xdr:row>36</xdr:row>
      <xdr:rowOff>175684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63500</xdr:colOff>
      <xdr:row>136</xdr:row>
      <xdr:rowOff>139700</xdr:rowOff>
    </xdr:from>
    <xdr:to>
      <xdr:col>10</xdr:col>
      <xdr:colOff>12700</xdr:colOff>
      <xdr:row>138</xdr:row>
      <xdr:rowOff>139700</xdr:rowOff>
    </xdr:to>
    <xdr:sp macro="" textlink="">
      <xdr:nvSpPr>
        <xdr:cNvPr id="46" name="Right Arrow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 rot="10800000">
          <a:off x="10274300" y="1968500"/>
          <a:ext cx="939800" cy="411480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886884</xdr:colOff>
      <xdr:row>132</xdr:row>
      <xdr:rowOff>40216</xdr:rowOff>
    </xdr:from>
    <xdr:to>
      <xdr:col>9</xdr:col>
      <xdr:colOff>535517</xdr:colOff>
      <xdr:row>134</xdr:row>
      <xdr:rowOff>91015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8760884" y="15483416"/>
          <a:ext cx="3096683" cy="469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rgbClr val="FF0000"/>
              </a:solidFill>
            </a:rPr>
            <a:t>Enter</a:t>
          </a:r>
          <a:r>
            <a:rPr lang="en-US" sz="1100" baseline="0">
              <a:solidFill>
                <a:srgbClr val="FF0000"/>
              </a:solidFill>
            </a:rPr>
            <a:t> your numbers-- with a percent sign.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410634</xdr:colOff>
      <xdr:row>18</xdr:row>
      <xdr:rowOff>63502</xdr:rowOff>
    </xdr:from>
    <xdr:to>
      <xdr:col>8</xdr:col>
      <xdr:colOff>2294467</xdr:colOff>
      <xdr:row>19</xdr:row>
      <xdr:rowOff>165101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5977467" y="3418419"/>
          <a:ext cx="5683250" cy="281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Results: describing</a:t>
          </a:r>
          <a:r>
            <a:rPr lang="en-US" sz="1100" baseline="0"/>
            <a:t> the effects of shocks on the economy.</a:t>
          </a:r>
          <a:endParaRPr lang="en-US" sz="1100"/>
        </a:p>
      </xdr:txBody>
    </xdr:sp>
    <xdr:clientData/>
  </xdr:twoCellAnchor>
  <xdr:twoCellAnchor>
    <xdr:from>
      <xdr:col>1</xdr:col>
      <xdr:colOff>1739053</xdr:colOff>
      <xdr:row>24</xdr:row>
      <xdr:rowOff>89018</xdr:rowOff>
    </xdr:from>
    <xdr:to>
      <xdr:col>2</xdr:col>
      <xdr:colOff>781473</xdr:colOff>
      <xdr:row>29</xdr:row>
      <xdr:rowOff>176954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4421293" y="4912478"/>
          <a:ext cx="1168400" cy="1093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Results -</a:t>
          </a:r>
        </a:p>
        <a:p>
          <a:pPr algn="ctr"/>
          <a:r>
            <a:rPr lang="en-US" sz="1100"/>
            <a:t>core macroeconomic variables</a:t>
          </a:r>
        </a:p>
      </xdr:txBody>
    </xdr:sp>
    <xdr:clientData/>
  </xdr:twoCellAnchor>
  <xdr:twoCellAnchor>
    <xdr:from>
      <xdr:col>1</xdr:col>
      <xdr:colOff>1452034</xdr:colOff>
      <xdr:row>24</xdr:row>
      <xdr:rowOff>98213</xdr:rowOff>
    </xdr:from>
    <xdr:to>
      <xdr:col>1</xdr:col>
      <xdr:colOff>1690159</xdr:colOff>
      <xdr:row>29</xdr:row>
      <xdr:rowOff>65140</xdr:rowOff>
    </xdr:to>
    <xdr:sp macro="" textlink="">
      <xdr:nvSpPr>
        <xdr:cNvPr id="51" name="Right Brac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4134274" y="4921673"/>
          <a:ext cx="238125" cy="972767"/>
        </a:xfrm>
        <a:prstGeom prst="righ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1917541</xdr:colOff>
      <xdr:row>8</xdr:row>
      <xdr:rowOff>27147</xdr:rowOff>
    </xdr:from>
    <xdr:to>
      <xdr:col>2</xdr:col>
      <xdr:colOff>34766</xdr:colOff>
      <xdr:row>12</xdr:row>
      <xdr:rowOff>200661</xdr:rowOff>
    </xdr:to>
    <xdr:sp macro="" textlink="">
      <xdr:nvSpPr>
        <xdr:cNvPr id="52" name="Right Brac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3225641" y="1449547"/>
          <a:ext cx="238125" cy="960914"/>
        </a:xfrm>
        <a:prstGeom prst="righ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102393</xdr:colOff>
      <xdr:row>9</xdr:row>
      <xdr:rowOff>83820</xdr:rowOff>
    </xdr:from>
    <xdr:to>
      <xdr:col>2</xdr:col>
      <xdr:colOff>838200</xdr:colOff>
      <xdr:row>11</xdr:row>
      <xdr:rowOff>129540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4910613" y="1729740"/>
          <a:ext cx="735807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Shocks</a:t>
          </a:r>
          <a:r>
            <a:rPr lang="en-US" sz="1100" baseline="0"/>
            <a:t> to equations</a:t>
          </a:r>
          <a:endParaRPr lang="en-US" sz="1100"/>
        </a:p>
      </xdr:txBody>
    </xdr:sp>
    <xdr:clientData/>
  </xdr:twoCellAnchor>
  <xdr:twoCellAnchor>
    <xdr:from>
      <xdr:col>6</xdr:col>
      <xdr:colOff>316969</xdr:colOff>
      <xdr:row>4</xdr:row>
      <xdr:rowOff>147107</xdr:rowOff>
    </xdr:from>
    <xdr:to>
      <xdr:col>8</xdr:col>
      <xdr:colOff>2063750</xdr:colOff>
      <xdr:row>6</xdr:row>
      <xdr:rowOff>95250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5883802" y="866774"/>
          <a:ext cx="5546198" cy="307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0000"/>
              </a:solidFill>
            </a:rPr>
            <a:t>Use the DROPDOWNS to specify policy or shock. </a:t>
          </a:r>
        </a:p>
      </xdr:txBody>
    </xdr:sp>
    <xdr:clientData/>
  </xdr:twoCellAnchor>
  <xdr:twoCellAnchor>
    <xdr:from>
      <xdr:col>1</xdr:col>
      <xdr:colOff>1502021</xdr:colOff>
      <xdr:row>213</xdr:row>
      <xdr:rowOff>24984</xdr:rowOff>
    </xdr:from>
    <xdr:to>
      <xdr:col>59</xdr:col>
      <xdr:colOff>185618</xdr:colOff>
      <xdr:row>354</xdr:row>
      <xdr:rowOff>97696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110156" y="41429426"/>
          <a:ext cx="40644885" cy="2693321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41</xdr:col>
      <xdr:colOff>350901</xdr:colOff>
      <xdr:row>108</xdr:row>
      <xdr:rowOff>98297</xdr:rowOff>
    </xdr:from>
    <xdr:to>
      <xdr:col>50</xdr:col>
      <xdr:colOff>470039</xdr:colOff>
      <xdr:row>121</xdr:row>
      <xdr:rowOff>220274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1973901" y="20943393"/>
          <a:ext cx="5592350" cy="286957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177800</xdr:colOff>
      <xdr:row>1</xdr:row>
      <xdr:rowOff>165100</xdr:rowOff>
    </xdr:from>
    <xdr:to>
      <xdr:col>27</xdr:col>
      <xdr:colOff>317500</xdr:colOff>
      <xdr:row>9</xdr:row>
      <xdr:rowOff>152399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8097500" y="342900"/>
          <a:ext cx="4406900" cy="1409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0"/>
            <a:t>Evan</a:t>
          </a:r>
          <a:r>
            <a:rPr lang="en-US" sz="1600" b="0" baseline="0"/>
            <a:t> Tanner</a:t>
          </a:r>
        </a:p>
        <a:p>
          <a:pPr algn="ctr"/>
          <a:r>
            <a:rPr lang="en-US" sz="1600" b="0" i="1" baseline="0"/>
            <a:t>evan.tanner@yahoo.com</a:t>
          </a:r>
        </a:p>
        <a:p>
          <a:pPr algn="ctr"/>
          <a:r>
            <a:rPr lang="en-US" sz="1600" b="0" baseline="0"/>
            <a:t>(c) 2015 All Rights Reserved</a:t>
          </a:r>
        </a:p>
        <a:p>
          <a:pPr algn="ctr"/>
          <a:r>
            <a:rPr lang="en-US" sz="1600" b="0" baseline="0"/>
            <a:t>Do not distribute without author's permission.</a:t>
          </a:r>
          <a:endParaRPr lang="en-US" sz="1600" b="0"/>
        </a:p>
      </xdr:txBody>
    </xdr:sp>
    <xdr:clientData/>
  </xdr:twoCellAnchor>
  <xdr:twoCellAnchor>
    <xdr:from>
      <xdr:col>20</xdr:col>
      <xdr:colOff>406400</xdr:colOff>
      <xdr:row>9</xdr:row>
      <xdr:rowOff>152401</xdr:rowOff>
    </xdr:from>
    <xdr:to>
      <xdr:col>27</xdr:col>
      <xdr:colOff>546100</xdr:colOff>
      <xdr:row>11</xdr:row>
      <xdr:rowOff>101601</xdr:rowOff>
    </xdr:to>
    <xdr:sp macro="" textlink="">
      <xdr:nvSpPr>
        <xdr:cNvPr id="61" name="TextBox 6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8326100" y="1752601"/>
          <a:ext cx="4406900" cy="3556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600" b="0"/>
            <a:t>PRESS HERE FOR LINK</a:t>
          </a:r>
          <a:r>
            <a:rPr lang="en-US" sz="1600" b="0" baseline="0"/>
            <a:t> </a:t>
          </a:r>
          <a:r>
            <a:rPr lang="en-US" sz="1600" b="0"/>
            <a:t>to explanatory videos!</a:t>
          </a:r>
        </a:p>
      </xdr:txBody>
    </xdr:sp>
    <xdr:clientData/>
  </xdr:twoCellAnchor>
  <xdr:twoCellAnchor>
    <xdr:from>
      <xdr:col>20</xdr:col>
      <xdr:colOff>419100</xdr:colOff>
      <xdr:row>12</xdr:row>
      <xdr:rowOff>152400</xdr:rowOff>
    </xdr:from>
    <xdr:to>
      <xdr:col>28</xdr:col>
      <xdr:colOff>38100</xdr:colOff>
      <xdr:row>16</xdr:row>
      <xdr:rowOff>127000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8338800" y="2362200"/>
          <a:ext cx="4495800" cy="711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For more information: Links to textbook and supplemenatry website:</a:t>
          </a:r>
        </a:p>
      </xdr:txBody>
    </xdr:sp>
    <xdr:clientData/>
  </xdr:twoCellAnchor>
  <xdr:twoCellAnchor editAs="oneCell">
    <xdr:from>
      <xdr:col>21</xdr:col>
      <xdr:colOff>0</xdr:colOff>
      <xdr:row>18</xdr:row>
      <xdr:rowOff>0</xdr:rowOff>
    </xdr:from>
    <xdr:to>
      <xdr:col>26</xdr:col>
      <xdr:colOff>32658</xdr:colOff>
      <xdr:row>27</xdr:row>
      <xdr:rowOff>68808</xdr:rowOff>
    </xdr:to>
    <xdr:pic>
      <xdr:nvPicPr>
        <xdr:cNvPr id="63" name="Picture 6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9300" y="3302000"/>
          <a:ext cx="3080657" cy="1734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26</xdr:col>
      <xdr:colOff>55312</xdr:colOff>
      <xdr:row>34</xdr:row>
      <xdr:rowOff>28150</xdr:rowOff>
    </xdr:to>
    <xdr:pic>
      <xdr:nvPicPr>
        <xdr:cNvPr id="64" name="Picture 6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29300" y="5334000"/>
          <a:ext cx="3103311" cy="91873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552450</xdr:colOff>
          <xdr:row>101</xdr:row>
          <xdr:rowOff>104775</xdr:rowOff>
        </xdr:from>
        <xdr:to>
          <xdr:col>67</xdr:col>
          <xdr:colOff>581025</xdr:colOff>
          <xdr:row>104</xdr:row>
          <xdr:rowOff>142875</xdr:rowOff>
        </xdr:to>
        <xdr:sp macro="" textlink="">
          <xdr:nvSpPr>
            <xdr:cNvPr id="6270" name="Object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1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57</xdr:col>
      <xdr:colOff>0</xdr:colOff>
      <xdr:row>105</xdr:row>
      <xdr:rowOff>190500</xdr:rowOff>
    </xdr:from>
    <xdr:to>
      <xdr:col>65</xdr:col>
      <xdr:colOff>351693</xdr:colOff>
      <xdr:row>121</xdr:row>
      <xdr:rowOff>178778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56</xdr:row>
      <xdr:rowOff>66674</xdr:rowOff>
    </xdr:from>
    <xdr:to>
      <xdr:col>15</xdr:col>
      <xdr:colOff>485775</xdr:colOff>
      <xdr:row>183</xdr:row>
      <xdr:rowOff>133349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6780978A-3496-4F36-9081-719B5811EE69}"/>
            </a:ext>
          </a:extLst>
        </xdr:cNvPr>
        <xdr:cNvSpPr/>
      </xdr:nvSpPr>
      <xdr:spPr>
        <a:xfrm>
          <a:off x="0" y="10944224"/>
          <a:ext cx="16087725" cy="24869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jections\Amber\Historical%20Budget%20Data\January%202011\Historicaltables2011_with%20MAD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n/Desktop/STAGE1AREVAMPAUG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MB Data"/>
      <sheetName val="MAD Data"/>
      <sheetName val="as % of GDP"/>
      <sheetName val="Details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</sheetNames>
    <sheetDataSet>
      <sheetData sheetId="0">
        <row r="24">
          <cell r="B24">
            <v>1971</v>
          </cell>
        </row>
        <row r="25">
          <cell r="B25">
            <v>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ges"/>
      <sheetName val="STAGE Ia Interface"/>
      <sheetName val="Stage Ib Interface"/>
      <sheetName val="Stage IIa Interface"/>
      <sheetName val="Stage IIb Interface"/>
      <sheetName val="Stage III Interface"/>
      <sheetName val="Parameter Sheet"/>
      <sheetName val="ALTi"/>
      <sheetName val="ALTii"/>
      <sheetName val="ALTiiOLD"/>
      <sheetName val="Sheet2"/>
      <sheetName val="PARAMETERS"/>
      <sheetName val="Sheet1"/>
      <sheetName val="Assumptions and Main Calcs"/>
      <sheetName val="Charts Non Extreme"/>
      <sheetName val="Charts ZLB Extreme Value"/>
      <sheetName val="Parametric Assumptions"/>
      <sheetName val="Sheet10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10.bin"/><Relationship Id="rId26" Type="http://schemas.openxmlformats.org/officeDocument/2006/relationships/image" Target="../media/image8.emf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3.bin"/><Relationship Id="rId34" Type="http://schemas.openxmlformats.org/officeDocument/2006/relationships/image" Target="../media/image12.emf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oleObject" Target="../embeddings/oleObject9.bin"/><Relationship Id="rId25" Type="http://schemas.openxmlformats.org/officeDocument/2006/relationships/oleObject" Target="../embeddings/oleObject15.bin"/><Relationship Id="rId33" Type="http://schemas.openxmlformats.org/officeDocument/2006/relationships/oleObject" Target="../embeddings/oleObject19.bin"/><Relationship Id="rId38" Type="http://schemas.openxmlformats.org/officeDocument/2006/relationships/oleObject" Target="../embeddings/oleObject2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8.bin"/><Relationship Id="rId20" Type="http://schemas.openxmlformats.org/officeDocument/2006/relationships/oleObject" Target="../embeddings/oleObject12.bin"/><Relationship Id="rId29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24" Type="http://schemas.openxmlformats.org/officeDocument/2006/relationships/image" Target="../media/image7.emf"/><Relationship Id="rId32" Type="http://schemas.openxmlformats.org/officeDocument/2006/relationships/image" Target="../media/image11.emf"/><Relationship Id="rId37" Type="http://schemas.openxmlformats.org/officeDocument/2006/relationships/oleObject" Target="../embeddings/oleObject22.bin"/><Relationship Id="rId5" Type="http://schemas.openxmlformats.org/officeDocument/2006/relationships/image" Target="../media/image1.wmf"/><Relationship Id="rId15" Type="http://schemas.openxmlformats.org/officeDocument/2006/relationships/oleObject" Target="../embeddings/oleObject7.bin"/><Relationship Id="rId23" Type="http://schemas.openxmlformats.org/officeDocument/2006/relationships/oleObject" Target="../embeddings/oleObject14.bin"/><Relationship Id="rId28" Type="http://schemas.openxmlformats.org/officeDocument/2006/relationships/image" Target="../media/image9.emf"/><Relationship Id="rId36" Type="http://schemas.openxmlformats.org/officeDocument/2006/relationships/oleObject" Target="../embeddings/oleObject21.bin"/><Relationship Id="rId10" Type="http://schemas.openxmlformats.org/officeDocument/2006/relationships/oleObject" Target="../embeddings/oleObject4.bin"/><Relationship Id="rId19" Type="http://schemas.openxmlformats.org/officeDocument/2006/relationships/oleObject" Target="../embeddings/oleObject11.bin"/><Relationship Id="rId31" Type="http://schemas.openxmlformats.org/officeDocument/2006/relationships/oleObject" Target="../embeddings/oleObject18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image" Target="../media/image6.emf"/><Relationship Id="rId27" Type="http://schemas.openxmlformats.org/officeDocument/2006/relationships/oleObject" Target="../embeddings/oleObject16.bin"/><Relationship Id="rId30" Type="http://schemas.openxmlformats.org/officeDocument/2006/relationships/image" Target="../media/image10.emf"/><Relationship Id="rId35" Type="http://schemas.openxmlformats.org/officeDocument/2006/relationships/oleObject" Target="../embeddings/oleObject2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6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33.bin"/><Relationship Id="rId26" Type="http://schemas.openxmlformats.org/officeDocument/2006/relationships/image" Target="../media/image8.emf"/><Relationship Id="rId39" Type="http://schemas.openxmlformats.org/officeDocument/2006/relationships/oleObject" Target="../embeddings/oleObject47.bin"/><Relationship Id="rId3" Type="http://schemas.openxmlformats.org/officeDocument/2006/relationships/vmlDrawing" Target="../drawings/vmlDrawing2.vml"/><Relationship Id="rId21" Type="http://schemas.openxmlformats.org/officeDocument/2006/relationships/oleObject" Target="../embeddings/oleObject36.bin"/><Relationship Id="rId34" Type="http://schemas.openxmlformats.org/officeDocument/2006/relationships/image" Target="../media/image12.emf"/><Relationship Id="rId7" Type="http://schemas.openxmlformats.org/officeDocument/2006/relationships/image" Target="../media/image2.wmf"/><Relationship Id="rId12" Type="http://schemas.openxmlformats.org/officeDocument/2006/relationships/oleObject" Target="../embeddings/oleObject28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38.bin"/><Relationship Id="rId33" Type="http://schemas.openxmlformats.org/officeDocument/2006/relationships/oleObject" Target="../embeddings/oleObject42.bin"/><Relationship Id="rId38" Type="http://schemas.openxmlformats.org/officeDocument/2006/relationships/oleObject" Target="../embeddings/oleObject46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29" Type="http://schemas.openxmlformats.org/officeDocument/2006/relationships/oleObject" Target="../embeddings/oleObject40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5.bin"/><Relationship Id="rId11" Type="http://schemas.openxmlformats.org/officeDocument/2006/relationships/image" Target="../media/image4.wmf"/><Relationship Id="rId24" Type="http://schemas.openxmlformats.org/officeDocument/2006/relationships/image" Target="../media/image7.emf"/><Relationship Id="rId32" Type="http://schemas.openxmlformats.org/officeDocument/2006/relationships/image" Target="../media/image11.emf"/><Relationship Id="rId37" Type="http://schemas.openxmlformats.org/officeDocument/2006/relationships/oleObject" Target="../embeddings/oleObject45.bin"/><Relationship Id="rId40" Type="http://schemas.openxmlformats.org/officeDocument/2006/relationships/image" Target="../media/image13.emf"/><Relationship Id="rId5" Type="http://schemas.openxmlformats.org/officeDocument/2006/relationships/image" Target="../media/image1.w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7.bin"/><Relationship Id="rId28" Type="http://schemas.openxmlformats.org/officeDocument/2006/relationships/image" Target="../media/image9.emf"/><Relationship Id="rId36" Type="http://schemas.openxmlformats.org/officeDocument/2006/relationships/oleObject" Target="../embeddings/oleObject44.bin"/><Relationship Id="rId10" Type="http://schemas.openxmlformats.org/officeDocument/2006/relationships/oleObject" Target="../embeddings/oleObject27.bin"/><Relationship Id="rId19" Type="http://schemas.openxmlformats.org/officeDocument/2006/relationships/oleObject" Target="../embeddings/oleObject34.bin"/><Relationship Id="rId31" Type="http://schemas.openxmlformats.org/officeDocument/2006/relationships/oleObject" Target="../embeddings/oleObject41.bin"/><Relationship Id="rId4" Type="http://schemas.openxmlformats.org/officeDocument/2006/relationships/oleObject" Target="../embeddings/oleObject24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29.bin"/><Relationship Id="rId22" Type="http://schemas.openxmlformats.org/officeDocument/2006/relationships/image" Target="../media/image6.emf"/><Relationship Id="rId27" Type="http://schemas.openxmlformats.org/officeDocument/2006/relationships/oleObject" Target="../embeddings/oleObject39.bin"/><Relationship Id="rId30" Type="http://schemas.openxmlformats.org/officeDocument/2006/relationships/image" Target="../media/image10.emf"/><Relationship Id="rId35" Type="http://schemas.openxmlformats.org/officeDocument/2006/relationships/oleObject" Target="../embeddings/oleObject4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3:AI155"/>
  <sheetViews>
    <sheetView showGridLines="0" zoomScale="80" zoomScaleNormal="80" workbookViewId="0">
      <selection activeCell="Z15" sqref="Z15"/>
    </sheetView>
  </sheetViews>
  <sheetFormatPr defaultRowHeight="15" x14ac:dyDescent="0.25"/>
  <cols>
    <col min="1" max="1" width="16.85546875" customWidth="1"/>
    <col min="2" max="2" width="31" customWidth="1"/>
    <col min="3" max="3" width="14.42578125" customWidth="1"/>
    <col min="4" max="4" width="11.42578125" bestFit="1" customWidth="1"/>
    <col min="5" max="5" width="7.140625" customWidth="1"/>
    <col min="6" max="6" width="6.5703125" customWidth="1"/>
    <col min="7" max="7" width="12.5703125" customWidth="1"/>
    <col min="8" max="8" width="14.42578125" customWidth="1"/>
    <col min="9" max="9" width="12.42578125" customWidth="1"/>
    <col min="10" max="10" width="14.42578125" customWidth="1"/>
    <col min="19" max="19" width="12.5703125" customWidth="1"/>
  </cols>
  <sheetData>
    <row r="3" spans="1:26" x14ac:dyDescent="0.25">
      <c r="O3" s="2"/>
      <c r="P3" s="2"/>
      <c r="Q3" s="2"/>
      <c r="R3" s="2"/>
      <c r="S3" s="2"/>
      <c r="T3" s="2"/>
      <c r="U3" s="2"/>
    </row>
    <row r="4" spans="1:26" x14ac:dyDescent="0.25">
      <c r="O4" s="2"/>
      <c r="P4" s="2"/>
      <c r="Q4" s="2"/>
      <c r="R4" s="2"/>
      <c r="S4" s="2"/>
      <c r="T4" s="2"/>
      <c r="U4" s="2"/>
    </row>
    <row r="5" spans="1:26" x14ac:dyDescent="0.25">
      <c r="O5" s="2"/>
      <c r="P5" s="2"/>
      <c r="Q5" s="2"/>
      <c r="R5" s="2"/>
      <c r="S5" s="2"/>
      <c r="T5" s="2"/>
      <c r="U5" s="2"/>
    </row>
    <row r="6" spans="1:26" x14ac:dyDescent="0.25">
      <c r="G6" s="1"/>
      <c r="O6" s="2"/>
      <c r="P6" s="2"/>
      <c r="Q6" s="2"/>
      <c r="R6" s="2"/>
      <c r="S6" s="2"/>
      <c r="T6" s="2"/>
      <c r="U6" s="2"/>
    </row>
    <row r="7" spans="1:26" x14ac:dyDescent="0.25"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B8" s="3"/>
      <c r="C8" s="3"/>
      <c r="D8" s="3" t="s">
        <v>0</v>
      </c>
      <c r="E8" s="3"/>
      <c r="F8" s="3"/>
      <c r="G8" s="4" t="s">
        <v>1</v>
      </c>
      <c r="H8" s="3"/>
      <c r="I8" s="4" t="s">
        <v>2</v>
      </c>
      <c r="J8" s="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3.25" x14ac:dyDescent="0.35">
      <c r="A9" s="3" t="s">
        <v>3</v>
      </c>
      <c r="B9" s="3" t="s">
        <v>50</v>
      </c>
      <c r="C9" s="3"/>
      <c r="D9" s="34" t="s">
        <v>47</v>
      </c>
      <c r="E9" s="7"/>
      <c r="F9" s="7"/>
      <c r="G9" s="43"/>
      <c r="H9" s="7"/>
      <c r="I9" s="44"/>
      <c r="J9" s="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x14ac:dyDescent="0.3">
      <c r="A10" s="3" t="s">
        <v>4</v>
      </c>
      <c r="B10" s="3" t="s">
        <v>54</v>
      </c>
      <c r="D10" s="34" t="s">
        <v>47</v>
      </c>
      <c r="E10" s="7"/>
      <c r="F10" s="7"/>
      <c r="G10" s="43"/>
      <c r="H10" s="7"/>
      <c r="I10" s="4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hidden="1" x14ac:dyDescent="0.3">
      <c r="A11" s="3" t="s">
        <v>5</v>
      </c>
      <c r="B11" s="3" t="s">
        <v>51</v>
      </c>
      <c r="D11" s="34" t="s">
        <v>47</v>
      </c>
      <c r="E11" s="7"/>
      <c r="F11" s="7"/>
      <c r="G11" s="43"/>
      <c r="H11" s="37"/>
      <c r="I11" s="4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x14ac:dyDescent="0.35">
      <c r="A12" s="3" t="s">
        <v>6</v>
      </c>
      <c r="B12" s="3" t="s">
        <v>52</v>
      </c>
      <c r="D12" s="34" t="s">
        <v>47</v>
      </c>
      <c r="E12" s="7"/>
      <c r="F12" s="7"/>
      <c r="G12" s="43"/>
      <c r="H12" s="7"/>
      <c r="I12" s="4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x14ac:dyDescent="0.3">
      <c r="A13" s="3" t="s">
        <v>7</v>
      </c>
      <c r="B13" s="3" t="s">
        <v>53</v>
      </c>
      <c r="D13" s="34" t="s">
        <v>47</v>
      </c>
      <c r="E13" s="7"/>
      <c r="F13" s="7"/>
      <c r="G13" s="43"/>
      <c r="H13" s="7"/>
      <c r="I13" s="4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 x14ac:dyDescent="0.25"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D15" s="3" t="s">
        <v>0</v>
      </c>
      <c r="E15" s="3"/>
      <c r="F15" s="3"/>
      <c r="G15" s="4" t="s">
        <v>1</v>
      </c>
      <c r="H15" s="3"/>
      <c r="I15" s="4" t="s">
        <v>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6.75" customHeight="1" x14ac:dyDescent="0.25">
      <c r="B16" s="3"/>
      <c r="C16" s="3"/>
      <c r="D16" s="6"/>
      <c r="E16" s="7"/>
      <c r="F16" s="7"/>
      <c r="G16" s="8"/>
      <c r="H16" s="3"/>
      <c r="I16" s="6"/>
      <c r="J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B17" s="3" t="str">
        <f>B9</f>
        <v>Short run aggregate supply</v>
      </c>
      <c r="C17" s="3"/>
      <c r="D17" s="6"/>
      <c r="E17" s="7"/>
      <c r="F17" s="7"/>
      <c r="G17" s="9" t="str">
        <f>IF(G79&gt;$D79,"Favorable Supply Shock",IF(G79&lt;$D79,"Adverse Supply Shock","…"))</f>
        <v>…</v>
      </c>
      <c r="H17" s="3"/>
      <c r="I17" s="9" t="str">
        <f>IF(I79&gt;$D79,"Favorable Supply Shock",IF(I79&lt;$D79,"Adverse Supply Shock","…"))</f>
        <v>…</v>
      </c>
      <c r="J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B18" s="3" t="str">
        <f t="shared" ref="B18:B21" si="0">B10</f>
        <v>Inflation expectations</v>
      </c>
      <c r="C18" s="3"/>
      <c r="D18" s="6"/>
      <c r="E18" s="7"/>
      <c r="F18" s="7"/>
      <c r="G18" s="9" t="str">
        <f>IF(G80&gt;$D81,"Exp. Inf. Above Target",IF(G80&lt;$D81,"Exp. Inf. Below Target","…"))</f>
        <v>…</v>
      </c>
      <c r="H18" s="3"/>
      <c r="I18" s="9" t="str">
        <f>IF(I80&gt;$D81,"Exp. Inf. Above Target",IF(I80&lt;$D81,"Exp. Inf. Below Target","…"))</f>
        <v>…</v>
      </c>
      <c r="J18" s="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idden="1" x14ac:dyDescent="0.25">
      <c r="B19" s="3" t="str">
        <f t="shared" si="0"/>
        <v>Inflation target</v>
      </c>
      <c r="C19" s="3"/>
      <c r="D19" s="6"/>
      <c r="E19" s="7"/>
      <c r="F19" s="7"/>
      <c r="J19" s="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B20" s="3" t="str">
        <f t="shared" si="0"/>
        <v xml:space="preserve">Aggregate Demand </v>
      </c>
      <c r="C20" s="3"/>
      <c r="D20" s="6"/>
      <c r="E20" s="7"/>
      <c r="F20" s="7"/>
      <c r="G20" s="9" t="str">
        <f>IF(G82&gt;$D82,"Increase in Demand",IF(G82&lt;$D82,"Decrease in Demand","…"))</f>
        <v>…</v>
      </c>
      <c r="H20" s="3"/>
      <c r="I20" s="9" t="str">
        <f>IF(I82&gt;$D82,"Increase in Demand",IF(I82&lt;$D82,"Decrease in Demand","…"))</f>
        <v>…</v>
      </c>
      <c r="J20" s="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B21" s="3" t="str">
        <f t="shared" si="0"/>
        <v>Monetary Policy (discretion)</v>
      </c>
      <c r="C21" s="3"/>
      <c r="D21" s="6"/>
      <c r="E21" s="7"/>
      <c r="F21" s="7"/>
      <c r="G21" s="9" t="str">
        <f>IF(G83&gt;$D83,"Discretionary TIghtening",IF(G83&lt;$D83,"Discretionary Loosening","…"))</f>
        <v>…</v>
      </c>
      <c r="H21" s="3"/>
      <c r="I21" s="9" t="str">
        <f>IF(I83&gt;$D83,"Discretionary TIghtening",IF(I83&lt;$D83,"Discretionary Loosening","…"))</f>
        <v>…</v>
      </c>
      <c r="J21" s="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B22" s="3"/>
      <c r="C22" s="3"/>
      <c r="D22" s="6"/>
      <c r="E22" s="7"/>
      <c r="F22" s="7"/>
      <c r="G22" s="8"/>
      <c r="H22" s="3"/>
      <c r="I22" s="6"/>
      <c r="J22" s="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B23" s="3"/>
      <c r="C23" s="3"/>
      <c r="D23" s="3"/>
      <c r="E23" s="3"/>
      <c r="F23" s="3"/>
      <c r="G23" s="5"/>
      <c r="H23" s="3"/>
      <c r="I23" s="3"/>
      <c r="J23" s="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C25" s="3"/>
      <c r="D25" s="3" t="s">
        <v>0</v>
      </c>
      <c r="E25" s="3"/>
      <c r="F25" s="3"/>
      <c r="G25" s="4" t="s">
        <v>1</v>
      </c>
      <c r="H25" s="3"/>
      <c r="I25" s="4" t="s">
        <v>2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B26" s="32"/>
      <c r="E26" s="32"/>
      <c r="F26" s="32"/>
      <c r="G26" s="32"/>
      <c r="H26" s="32"/>
      <c r="I26" s="3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x14ac:dyDescent="0.25">
      <c r="A27" s="40" t="s">
        <v>46</v>
      </c>
      <c r="B27" s="3" t="s">
        <v>55</v>
      </c>
      <c r="D27" s="33" t="str">
        <f>IF(D50&gt;0,"Upturn",IF(D50&lt;0,"Downturn","…"))</f>
        <v>…</v>
      </c>
      <c r="F27" s="32"/>
      <c r="G27" s="33" t="str">
        <f>IF(G50&gt;0,"Upturn",IF(G50&lt;0,"Downturn","…"))</f>
        <v>…</v>
      </c>
      <c r="H27" s="32"/>
      <c r="I27" s="33" t="str">
        <f>IF(I50&gt;0,"Upturn",IF(I50&lt;0,"Downturn","…"))</f>
        <v>…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x14ac:dyDescent="0.25">
      <c r="A28" s="40" t="s">
        <v>16</v>
      </c>
      <c r="B28" s="3" t="s">
        <v>56</v>
      </c>
      <c r="D28" s="33" t="str">
        <f>IF(D53&gt;$D$75,"Higher real int. rate",IF(D53+0.0001&lt;$D$75,"Lower real int. rate","…"))</f>
        <v>…</v>
      </c>
      <c r="F28" s="32"/>
      <c r="G28" s="33" t="str">
        <f>IF(G53&gt;$D$75,"Higher real int. rate",IF(G53+0.0001&lt;$D$75,"Lower real int. rate","…"))</f>
        <v>…</v>
      </c>
      <c r="H28" s="32"/>
      <c r="I28" s="33" t="str">
        <f>IF(I53&gt;$D$75,"Higher real int. rate",IF(I53+0.0001&lt;$D$75,"Lower real int. rate","…"))</f>
        <v>…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7.25" x14ac:dyDescent="0.25">
      <c r="A29" s="40" t="s">
        <v>17</v>
      </c>
      <c r="B29" s="3" t="s">
        <v>57</v>
      </c>
      <c r="D29" s="33" t="str">
        <f>IF(D54&gt;$D$77,"Higher inflation",IF(D54&lt;$D$77,"Lower infation","…"))</f>
        <v>…</v>
      </c>
      <c r="F29" s="32"/>
      <c r="G29" s="33" t="str">
        <f>IF(G54&gt;$D$77,"Higher inflation",IF(G54&lt;$D$77,"Lower infation","…"))</f>
        <v>…</v>
      </c>
      <c r="H29" s="32"/>
      <c r="I29" s="33" t="str">
        <f>IF(I54&gt;$D$77,"Higher inflation",IF(I54&lt;$D$77,"Lower infation","…"))</f>
        <v>…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2" customFormat="1" ht="17.25" hidden="1" x14ac:dyDescent="0.25">
      <c r="A30" s="40" t="s">
        <v>18</v>
      </c>
      <c r="B30" s="3" t="s">
        <v>58</v>
      </c>
      <c r="D30" s="33" t="str">
        <f>IF(D55&gt;($D$75+$D$77),"Higher nominal int. rate",IF(D55&lt;($D$75+$D$77),"Lower nominal int. rate","…"))</f>
        <v>…</v>
      </c>
      <c r="F30" s="32"/>
      <c r="G30" s="33" t="str">
        <f>IF(G55&gt;($D$55),"Higher nominal int. rate",IF(G55&lt;($D$55),"Lower nominal int. rate","…"))</f>
        <v>…</v>
      </c>
      <c r="H30" s="32"/>
      <c r="I30" s="33" t="str">
        <f>IF(I55&gt;($D$55),"Higher nominal int. rate",IF(I55&lt;($D$55),"Lower nominal int. rate","…"))</f>
        <v>…</v>
      </c>
    </row>
    <row r="31" spans="1:26" s="2" customFormat="1" hidden="1" x14ac:dyDescent="0.25">
      <c r="A31" s="41" t="s">
        <v>45</v>
      </c>
      <c r="B31" s="3" t="s">
        <v>59</v>
      </c>
      <c r="E31" s="33" t="str">
        <f>IF([2]ALTi!AT15&lt;0,"ZLB Constrains"," ")</f>
        <v xml:space="preserve"> </v>
      </c>
      <c r="F31" s="32"/>
      <c r="G31" s="2" t="str">
        <f>IF(G55&lt;0,"Invalid: Nominal Interest Rate &lt;0",IF(G55&gt;=0,"",""))</f>
        <v/>
      </c>
      <c r="H31" s="32"/>
      <c r="I31" s="2" t="str">
        <f>IF(I55&lt;0,"Invalid: Nominal Interest Rate &lt;0",IF(I55&gt;=0,"",""))</f>
        <v/>
      </c>
    </row>
    <row r="32" spans="1:26" s="2" customFormat="1" x14ac:dyDescent="0.25">
      <c r="B32"/>
      <c r="C32"/>
      <c r="D32"/>
      <c r="E32"/>
      <c r="F32"/>
      <c r="G32"/>
    </row>
    <row r="33" spans="1:26" s="2" customFormat="1" x14ac:dyDescent="0.25">
      <c r="M33"/>
      <c r="N33"/>
    </row>
    <row r="34" spans="1:26" s="2" customFormat="1" x14ac:dyDescent="0.25">
      <c r="M34"/>
      <c r="N34"/>
    </row>
    <row r="35" spans="1:26" s="2" customFormat="1" x14ac:dyDescent="0.25">
      <c r="A35"/>
      <c r="B35" s="3"/>
      <c r="C35" s="3"/>
      <c r="D35" s="3"/>
      <c r="E35" s="3"/>
      <c r="F35" s="3"/>
      <c r="G35" s="3"/>
      <c r="H35" s="3"/>
      <c r="I35" s="3"/>
      <c r="J35" s="3"/>
      <c r="M35"/>
      <c r="N35"/>
    </row>
    <row r="36" spans="1:26" s="2" customFormat="1" x14ac:dyDescent="0.25">
      <c r="A36"/>
      <c r="B36" s="3" t="s">
        <v>8</v>
      </c>
      <c r="C36" s="3"/>
      <c r="D36" s="3"/>
      <c r="E36" s="3"/>
      <c r="F36" s="3"/>
      <c r="G36" s="3"/>
      <c r="H36" s="3"/>
      <c r="I36" s="3"/>
      <c r="J36" s="3"/>
      <c r="M36"/>
      <c r="N36"/>
    </row>
    <row r="37" spans="1:26" x14ac:dyDescent="0.25">
      <c r="B37" s="10" t="s">
        <v>9</v>
      </c>
      <c r="C37" s="3"/>
      <c r="D37" s="5">
        <f>$D$62*((D80-D81))</f>
        <v>0</v>
      </c>
      <c r="E37" s="3"/>
      <c r="F37" s="3"/>
      <c r="G37" s="6">
        <f>$D$62*((G80-G81))</f>
        <v>0</v>
      </c>
      <c r="H37" s="7"/>
      <c r="I37" s="6">
        <f>$D$62*((I80-I81))</f>
        <v>0</v>
      </c>
      <c r="J37" s="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B38" s="10" t="s">
        <v>10</v>
      </c>
      <c r="C38" s="3"/>
      <c r="D38" s="11">
        <f>$D$63*(-(D79*$D$64))</f>
        <v>0</v>
      </c>
      <c r="E38" s="3"/>
      <c r="F38" s="3"/>
      <c r="G38" s="8">
        <f>$D$63*(-(G79*$D$64))</f>
        <v>0</v>
      </c>
      <c r="H38" s="7"/>
      <c r="I38" s="6">
        <f>$D$63*(-(I79*$D$64))</f>
        <v>0</v>
      </c>
      <c r="J38" s="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B39" s="10" t="s">
        <v>11</v>
      </c>
      <c r="C39" s="3"/>
      <c r="D39" s="11">
        <f>D82/$D$65</f>
        <v>0</v>
      </c>
      <c r="E39" s="3"/>
      <c r="F39" s="3"/>
      <c r="G39" s="8">
        <f>G82/$D$65</f>
        <v>0</v>
      </c>
      <c r="H39" s="7"/>
      <c r="I39" s="6">
        <f>I82/$D$65</f>
        <v>0</v>
      </c>
      <c r="J39" s="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12"/>
      <c r="B40" s="10" t="s">
        <v>12</v>
      </c>
      <c r="C40" s="3"/>
      <c r="D40" s="11">
        <f>D83</f>
        <v>0</v>
      </c>
      <c r="E40" s="3"/>
      <c r="F40" s="3"/>
      <c r="G40" s="8">
        <f>G83</f>
        <v>0</v>
      </c>
      <c r="H40" s="8"/>
      <c r="I40" s="6">
        <f>I83</f>
        <v>0</v>
      </c>
      <c r="J40" s="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B41" s="3"/>
      <c r="C41" s="3"/>
      <c r="D41" s="11"/>
      <c r="E41" s="11"/>
      <c r="F41" s="3"/>
      <c r="G41" s="11"/>
      <c r="H41" s="5"/>
      <c r="I41" s="11"/>
      <c r="J41" s="3"/>
      <c r="V41" s="2"/>
      <c r="W41" s="2"/>
      <c r="X41" s="2"/>
      <c r="Y41" s="2"/>
      <c r="Z41" s="2"/>
    </row>
    <row r="42" spans="1:26" x14ac:dyDescent="0.25">
      <c r="B42" s="3"/>
      <c r="C42" s="3"/>
      <c r="D42" s="11"/>
      <c r="E42" s="11"/>
      <c r="F42" s="3"/>
      <c r="G42" s="11"/>
      <c r="H42" s="5"/>
      <c r="I42" s="11"/>
      <c r="J42" s="3"/>
      <c r="V42" s="2"/>
      <c r="W42" s="2"/>
      <c r="X42" s="2"/>
      <c r="Y42" s="2"/>
      <c r="Z42" s="2"/>
    </row>
    <row r="43" spans="1:26" x14ac:dyDescent="0.25">
      <c r="B43" s="3" t="s">
        <v>13</v>
      </c>
      <c r="C43" s="3"/>
      <c r="D43" s="11"/>
      <c r="E43" s="11"/>
      <c r="F43" s="3"/>
      <c r="G43" s="8"/>
      <c r="H43" s="5"/>
      <c r="I43" s="5"/>
      <c r="J43" s="3"/>
      <c r="V43" s="2"/>
      <c r="W43" s="2"/>
      <c r="X43" s="2"/>
      <c r="Y43" s="2"/>
      <c r="Z43" s="2"/>
    </row>
    <row r="44" spans="1:26" x14ac:dyDescent="0.25">
      <c r="B44" s="10" t="s">
        <v>9</v>
      </c>
      <c r="C44" s="3"/>
      <c r="D44" s="11">
        <f>D37/$I$71</f>
        <v>0</v>
      </c>
      <c r="E44" s="11"/>
      <c r="F44" s="3"/>
      <c r="G44" s="6">
        <f>G37/$I$71</f>
        <v>0</v>
      </c>
      <c r="H44" s="7"/>
      <c r="I44" s="6">
        <f>I37/$I$71</f>
        <v>0</v>
      </c>
      <c r="J44" s="3"/>
      <c r="V44" s="2"/>
      <c r="W44" s="2"/>
      <c r="X44" s="2"/>
      <c r="Y44" s="2"/>
      <c r="Z44" s="2"/>
    </row>
    <row r="45" spans="1:26" x14ac:dyDescent="0.25">
      <c r="B45" s="10" t="s">
        <v>10</v>
      </c>
      <c r="C45" s="3"/>
      <c r="D45" s="11">
        <f>D38/$I$71</f>
        <v>0</v>
      </c>
      <c r="E45" s="11"/>
      <c r="F45" s="3"/>
      <c r="G45" s="8">
        <f>G38/$I$71</f>
        <v>0</v>
      </c>
      <c r="H45" s="7"/>
      <c r="I45" s="6">
        <f>I38/$I$71</f>
        <v>0</v>
      </c>
      <c r="J45" s="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B46" s="10" t="s">
        <v>11</v>
      </c>
      <c r="C46" s="3"/>
      <c r="D46" s="11">
        <f>D39/$I$71</f>
        <v>0</v>
      </c>
      <c r="E46" s="11"/>
      <c r="F46" s="3"/>
      <c r="G46" s="8">
        <f>G39/$I$71</f>
        <v>0</v>
      </c>
      <c r="H46" s="7"/>
      <c r="I46" s="6">
        <f>I39/$I$71</f>
        <v>0</v>
      </c>
      <c r="J46" s="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B47" s="10" t="s">
        <v>12</v>
      </c>
      <c r="C47" s="3"/>
      <c r="D47" s="11">
        <f>D40/$I$71</f>
        <v>0</v>
      </c>
      <c r="E47" s="11"/>
      <c r="F47" s="3"/>
      <c r="G47" s="6">
        <f>G40/$I$71</f>
        <v>0</v>
      </c>
      <c r="H47" s="8"/>
      <c r="I47" s="6">
        <f>I40/$I$71</f>
        <v>0</v>
      </c>
      <c r="J47" s="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B48" s="3"/>
      <c r="C48" s="3"/>
      <c r="D48" s="11"/>
      <c r="E48" s="11"/>
      <c r="F48" s="3"/>
      <c r="G48" s="8"/>
      <c r="H48" s="6"/>
      <c r="I48" s="6"/>
      <c r="J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B49" s="3" t="s">
        <v>14</v>
      </c>
      <c r="C49" s="3"/>
      <c r="D49" s="11"/>
      <c r="E49" s="11"/>
      <c r="F49" s="3"/>
      <c r="G49" s="8"/>
      <c r="H49" s="5"/>
      <c r="I49" s="5"/>
      <c r="J49" s="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7.25" x14ac:dyDescent="0.25">
      <c r="A50" s="2"/>
      <c r="B50" s="7" t="s">
        <v>15</v>
      </c>
      <c r="C50" s="7"/>
      <c r="D50" s="8">
        <f>SUM(D44:D47)</f>
        <v>0</v>
      </c>
      <c r="E50" s="7"/>
      <c r="F50" s="7"/>
      <c r="G50" s="6">
        <f>SUM(G44:G47)</f>
        <v>0</v>
      </c>
      <c r="H50" s="7"/>
      <c r="I50" s="6">
        <f>SUM(I44:I47)</f>
        <v>0</v>
      </c>
      <c r="J50" s="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7"/>
      <c r="C51" s="2"/>
      <c r="D51" s="2"/>
      <c r="E51" s="2"/>
      <c r="F51" s="2"/>
      <c r="G51" s="2"/>
      <c r="H51" s="2"/>
      <c r="I51" s="2"/>
      <c r="J51" s="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7"/>
      <c r="C52" s="2"/>
      <c r="D52" s="2"/>
      <c r="E52" s="2"/>
      <c r="F52" s="2"/>
      <c r="G52" s="2"/>
      <c r="H52" s="2"/>
      <c r="I52" s="2"/>
      <c r="J52" s="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7.25" x14ac:dyDescent="0.25">
      <c r="A53" s="2"/>
      <c r="B53" s="7" t="s">
        <v>16</v>
      </c>
      <c r="C53" s="13"/>
      <c r="D53" s="14">
        <f>$D$75+$D$62*(D80-$D$77)+((($D$63*$D$64)+$D$66)*D50)-(($D$63*$D$64)*D79)+D83</f>
        <v>2.8000000000000001E-2</v>
      </c>
      <c r="E53" s="15"/>
      <c r="F53" s="15"/>
      <c r="G53" s="6">
        <f>$D$75+$D$62*(G80-$D$77)+((($D$63*$D$64)+$D$66)*G50)-(($D$63*$D$64)*G79)+G83</f>
        <v>2.8000000000000001E-2</v>
      </c>
      <c r="H53" s="7"/>
      <c r="I53" s="6">
        <f>$D$75+$D$62*(I80-$D$77)+((($D$63*$D$64)+$D$66)*I50)-(($D$63*$D$64)*I79)+I83</f>
        <v>2.8000000000000001E-2</v>
      </c>
      <c r="J53" s="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7.25" x14ac:dyDescent="0.25">
      <c r="A54" s="2"/>
      <c r="B54" s="7" t="s">
        <v>17</v>
      </c>
      <c r="C54" s="7"/>
      <c r="D54" s="6">
        <f>D80+($D$64*(D50-D79))</f>
        <v>2.4E-2</v>
      </c>
      <c r="E54" s="7"/>
      <c r="F54" s="7"/>
      <c r="G54" s="6">
        <f>G80+($D$64*(G50-G79))</f>
        <v>2.4E-2</v>
      </c>
      <c r="H54" s="7"/>
      <c r="I54" s="6">
        <f>I80+($D$64*(I50-I79))</f>
        <v>2.4E-2</v>
      </c>
      <c r="J54" s="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7.25" x14ac:dyDescent="0.25">
      <c r="A55" s="2"/>
      <c r="B55" s="7" t="s">
        <v>18</v>
      </c>
      <c r="C55" s="7"/>
      <c r="D55" s="8">
        <f>D53+D54</f>
        <v>5.2000000000000005E-2</v>
      </c>
      <c r="E55" s="7"/>
      <c r="F55" s="7"/>
      <c r="G55" s="6">
        <f>G53+G54</f>
        <v>5.2000000000000005E-2</v>
      </c>
      <c r="H55" s="7"/>
      <c r="I55" s="6">
        <f>I53+I54</f>
        <v>5.2000000000000005E-2</v>
      </c>
      <c r="J55" s="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7.25" x14ac:dyDescent="0.25">
      <c r="A56" s="2"/>
      <c r="B56" s="7" t="s">
        <v>19</v>
      </c>
      <c r="C56" s="7"/>
      <c r="D56" s="16" t="e">
        <f>$D$76*(1+$D$50)</f>
        <v>#REF!</v>
      </c>
      <c r="E56" s="7"/>
      <c r="F56" s="7"/>
      <c r="G56" s="24" t="e">
        <f>$D$76*(1+G50)</f>
        <v>#REF!</v>
      </c>
      <c r="H56" s="7"/>
      <c r="I56" s="24" t="e">
        <f>$D$76*(1+I50)</f>
        <v>#REF!</v>
      </c>
      <c r="J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B57" s="3" t="s">
        <v>20</v>
      </c>
      <c r="C57" s="3"/>
      <c r="D57" s="3"/>
      <c r="E57" s="3"/>
      <c r="F57" s="3"/>
      <c r="G57" s="17" t="str">
        <f>IF(G55&lt;0,"ZLB Constrained","")</f>
        <v/>
      </c>
      <c r="H57" s="3"/>
      <c r="I57" s="3"/>
      <c r="J57" s="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B58" s="3"/>
      <c r="J58" s="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B59" s="3" t="s">
        <v>21</v>
      </c>
      <c r="C59" s="3"/>
      <c r="D59" s="3"/>
      <c r="E59" s="3"/>
      <c r="F59" s="3"/>
      <c r="G59" s="3"/>
      <c r="H59" s="3"/>
      <c r="I59" s="3"/>
      <c r="J59" s="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x14ac:dyDescent="0.35">
      <c r="B60" s="18" t="s">
        <v>22</v>
      </c>
      <c r="C60" s="3"/>
      <c r="D60" s="19">
        <v>0.85</v>
      </c>
      <c r="E60" s="3"/>
      <c r="F60" s="3"/>
      <c r="G60" s="3"/>
      <c r="H60" s="3"/>
      <c r="I60" s="3"/>
      <c r="J60" s="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x14ac:dyDescent="0.35">
      <c r="B61" s="18" t="s">
        <v>23</v>
      </c>
      <c r="C61" s="3"/>
      <c r="D61" s="19">
        <v>0.03</v>
      </c>
      <c r="E61" s="3"/>
      <c r="F61" s="3"/>
      <c r="G61" s="3"/>
      <c r="H61" s="3"/>
      <c r="I61" s="3"/>
      <c r="J61" s="3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x14ac:dyDescent="0.3">
      <c r="B62" s="18" t="s">
        <v>24</v>
      </c>
      <c r="D62" s="20">
        <v>1.5</v>
      </c>
      <c r="E62" s="3"/>
      <c r="F62" s="3"/>
      <c r="G62" s="3"/>
      <c r="H62" s="3"/>
      <c r="I62" s="3"/>
      <c r="J62" s="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x14ac:dyDescent="0.3">
      <c r="B63" s="18" t="s">
        <v>25</v>
      </c>
      <c r="C63" s="3"/>
      <c r="D63" s="19">
        <v>0.5</v>
      </c>
      <c r="E63" s="3"/>
      <c r="F63" s="3"/>
      <c r="G63" s="3"/>
      <c r="H63" s="3"/>
      <c r="I63" s="3"/>
      <c r="J63" s="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x14ac:dyDescent="0.35">
      <c r="B64" s="18" t="s">
        <v>26</v>
      </c>
      <c r="C64" s="3"/>
      <c r="D64" s="21">
        <v>1.3</v>
      </c>
      <c r="E64" s="3"/>
      <c r="F64" s="3"/>
      <c r="G64" s="3"/>
      <c r="H64" s="3"/>
      <c r="I64" s="3"/>
      <c r="J64" s="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8" x14ac:dyDescent="0.35">
      <c r="B65" s="18" t="s">
        <v>27</v>
      </c>
      <c r="C65" s="3"/>
      <c r="D65" s="19">
        <f>-0.2-0.6</f>
        <v>-0.8</v>
      </c>
      <c r="E65" s="3"/>
      <c r="F65" s="3"/>
      <c r="G65" s="3"/>
      <c r="H65" s="3"/>
      <c r="I65" s="3"/>
      <c r="J65" s="3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8" x14ac:dyDescent="0.35">
      <c r="B66" s="18" t="s">
        <v>28</v>
      </c>
      <c r="C66" s="3"/>
      <c r="D66" s="19">
        <v>0.5</v>
      </c>
      <c r="E66" s="3"/>
      <c r="F66" s="3"/>
      <c r="G66" s="3"/>
      <c r="H66" s="3"/>
      <c r="I66" s="3"/>
      <c r="J66" s="3"/>
      <c r="K66" t="s">
        <v>31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x14ac:dyDescent="0.25">
      <c r="B67" s="18"/>
      <c r="C67" s="3"/>
      <c r="D67" s="3"/>
      <c r="E67" s="3"/>
      <c r="F67" s="3"/>
      <c r="G67" s="3"/>
      <c r="H67" s="3"/>
      <c r="I67" s="3"/>
      <c r="J67" s="3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x14ac:dyDescent="0.25">
      <c r="B68" s="3"/>
      <c r="C68" s="3"/>
      <c r="F68" s="3"/>
      <c r="G68" s="3"/>
      <c r="H68" s="3"/>
      <c r="I68" s="3"/>
      <c r="J68" s="3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x14ac:dyDescent="0.25">
      <c r="B69" s="3"/>
      <c r="C69" s="3"/>
      <c r="D69" s="19">
        <f>(D60+D61)/(D65)</f>
        <v>-1.0999999999999999</v>
      </c>
      <c r="E69" s="3"/>
      <c r="F69" s="3"/>
      <c r="G69" s="3"/>
      <c r="I69" s="19"/>
      <c r="J69" s="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x14ac:dyDescent="0.25">
      <c r="B70" s="3"/>
      <c r="C70" s="3"/>
      <c r="D70" s="3"/>
      <c r="E70" s="3"/>
      <c r="F70" s="3"/>
      <c r="G70" s="3"/>
      <c r="H70" s="3"/>
      <c r="I70" s="3"/>
      <c r="J70" s="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x14ac:dyDescent="0.25">
      <c r="B71" s="3"/>
      <c r="C71" s="3"/>
      <c r="D71" s="3"/>
      <c r="E71" s="3"/>
      <c r="F71" s="3"/>
      <c r="G71" s="3"/>
      <c r="H71" s="3"/>
      <c r="I71" s="19">
        <f>$D$69-$D$73</f>
        <v>-2.25</v>
      </c>
      <c r="J71" s="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x14ac:dyDescent="0.25">
      <c r="B72" s="3"/>
      <c r="C72" s="3"/>
      <c r="D72" s="3"/>
      <c r="E72" s="3"/>
      <c r="F72" s="3"/>
      <c r="G72" s="3"/>
      <c r="H72" s="3"/>
      <c r="I72" s="3"/>
      <c r="J72" s="3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x14ac:dyDescent="0.25">
      <c r="B73" s="3"/>
      <c r="C73" s="3"/>
      <c r="D73" s="21">
        <f>D63*D64+D66</f>
        <v>1.1499999999999999</v>
      </c>
      <c r="E73" s="3"/>
      <c r="F73" s="3"/>
      <c r="G73" s="3"/>
      <c r="H73" s="19"/>
      <c r="I73" s="3"/>
      <c r="J73" s="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x14ac:dyDescent="0.25">
      <c r="B74" s="3"/>
      <c r="C74" s="3"/>
      <c r="D74" s="3"/>
      <c r="E74" s="3"/>
      <c r="F74" s="3"/>
      <c r="G74" s="3"/>
      <c r="H74" s="3"/>
      <c r="I74" s="3"/>
      <c r="J74" s="3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7.25" x14ac:dyDescent="0.25">
      <c r="B75" s="3" t="s">
        <v>29</v>
      </c>
      <c r="C75" s="3"/>
      <c r="D75" s="11">
        <v>2.8000000000000001E-2</v>
      </c>
      <c r="E75" s="3"/>
      <c r="F75" s="3"/>
      <c r="G75" s="3"/>
      <c r="H75" s="3"/>
      <c r="I75" s="3"/>
      <c r="J75" s="3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7.25" x14ac:dyDescent="0.25">
      <c r="B76" s="3" t="s">
        <v>30</v>
      </c>
      <c r="C76" s="3"/>
      <c r="D76" s="22" t="e">
        <f>#REF!</f>
        <v>#REF!</v>
      </c>
      <c r="E76" s="3"/>
      <c r="F76" s="3"/>
      <c r="G76" s="3"/>
      <c r="H76" s="3"/>
      <c r="I76" s="3"/>
      <c r="J76" s="3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7.25" x14ac:dyDescent="0.25">
      <c r="B77" s="3" t="s">
        <v>5</v>
      </c>
      <c r="C77" s="3"/>
      <c r="D77" s="11">
        <v>2.4E-2</v>
      </c>
      <c r="E77" s="3"/>
      <c r="F77" s="3"/>
      <c r="G77" s="3"/>
      <c r="H77" s="3"/>
      <c r="I77" s="3"/>
      <c r="J77" s="3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x14ac:dyDescent="0.25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x14ac:dyDescent="0.25">
      <c r="B79" s="3" t="s">
        <v>3</v>
      </c>
      <c r="C79" s="3"/>
      <c r="D79" s="6">
        <v>0</v>
      </c>
      <c r="E79" s="7"/>
      <c r="F79" s="7"/>
      <c r="G79" s="31">
        <f>IF(G9="+",$M$80,IF(G9="-",-$M$80,0))</f>
        <v>0</v>
      </c>
      <c r="H79" s="7"/>
      <c r="I79" s="31">
        <f>IF(I9="+",$M$80,IF(I9="-",-$M$80,0))</f>
        <v>0</v>
      </c>
      <c r="J79" s="3"/>
      <c r="M79" t="s">
        <v>48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7.25" x14ac:dyDescent="0.25">
      <c r="B80" s="3" t="s">
        <v>4</v>
      </c>
      <c r="C80" s="3"/>
      <c r="D80" s="6">
        <f>D77</f>
        <v>2.4E-2</v>
      </c>
      <c r="E80" s="7"/>
      <c r="F80" s="7"/>
      <c r="G80" s="31">
        <f>IF(G10="+",$M$80+$D$77,IF(G10="-",-$M$80+$D$77,$D$77))</f>
        <v>2.4E-2</v>
      </c>
      <c r="H80" s="7"/>
      <c r="I80" s="31">
        <f>IF(I10="+",$M$80+$D$77,IF(I10="-",-$M$80+$D$77,$D$77))</f>
        <v>2.4E-2</v>
      </c>
      <c r="J80" s="3"/>
      <c r="M80" s="35">
        <v>0.01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35" ht="17.25" x14ac:dyDescent="0.25">
      <c r="B81" s="3" t="s">
        <v>5</v>
      </c>
      <c r="C81" s="3"/>
      <c r="D81" s="6">
        <f>D77</f>
        <v>2.4E-2</v>
      </c>
      <c r="E81" s="7"/>
      <c r="F81" s="7"/>
      <c r="G81" s="31">
        <f>IF(G11="+",$M$80+$D$77,IF(G11="-",-$M$80+$D$77,$D$77))</f>
        <v>2.4E-2</v>
      </c>
      <c r="H81" s="7"/>
      <c r="I81" s="31">
        <f>IF(I11="+",$M$80+$D$77,IF(I11="-",-$M$80+$D$77,$D$77))</f>
        <v>2.4E-2</v>
      </c>
      <c r="J81" s="3"/>
      <c r="M81" t="s">
        <v>49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35" ht="18" x14ac:dyDescent="0.35">
      <c r="B82" s="3" t="s">
        <v>6</v>
      </c>
      <c r="C82" s="3"/>
      <c r="D82" s="6">
        <v>0</v>
      </c>
      <c r="E82" s="7"/>
      <c r="F82" s="7"/>
      <c r="G82" s="31">
        <f>IF(G12="+",$M$80,IF(G12="-",-$M$80,0))</f>
        <v>0</v>
      </c>
      <c r="H82" s="7"/>
      <c r="I82" s="31">
        <f>IF(I12="+",$M$80,IF(I12="-",-$M$80,0))</f>
        <v>0</v>
      </c>
      <c r="J82" s="3"/>
      <c r="M82" s="38">
        <v>1.3004E-2</v>
      </c>
      <c r="O82" s="39">
        <f>D53-I53</f>
        <v>0</v>
      </c>
      <c r="P82" s="2"/>
      <c r="Q82" s="2" t="str">
        <f>IF(I9=" ",IF(I13="+",$M$82,IF(I13="-",-$M$82,0))," ")</f>
        <v xml:space="preserve"> </v>
      </c>
      <c r="R82" s="2"/>
      <c r="S82" s="2"/>
      <c r="T82" s="2"/>
      <c r="U82" s="2"/>
      <c r="V82" s="2"/>
      <c r="W82" s="2"/>
      <c r="X82" s="2"/>
      <c r="Y82" s="2"/>
      <c r="Z82" s="2"/>
    </row>
    <row r="83" spans="2:35" ht="17.25" x14ac:dyDescent="0.25">
      <c r="B83" s="3" t="s">
        <v>7</v>
      </c>
      <c r="C83" s="3"/>
      <c r="D83" s="6">
        <v>0</v>
      </c>
      <c r="E83" s="7"/>
      <c r="F83" s="7"/>
      <c r="G83" s="31">
        <f>IF(G9="",(IF(G13="+",$M$82,IF(G13="-",-$M$82,0))),(IF(G13="+",$M$83,IF(G13="-",-$M$83,0))))</f>
        <v>0</v>
      </c>
      <c r="H83" s="7"/>
      <c r="I83" s="31">
        <f>IF(I9="",(IF(I13="+",$M$82,IF(I13="-",-$M$82,0))),(IF(I13="+",$M$83,IF(I13="-",-$M$83,0))))</f>
        <v>0</v>
      </c>
      <c r="J83" s="3"/>
      <c r="M83" s="25">
        <v>6.0000000000000001E-3</v>
      </c>
      <c r="O83" s="2"/>
      <c r="P83" s="2"/>
      <c r="Q83" s="42">
        <f>IF(I9="",(IF(I13="+",$M$82,IF(I13="-",-$M$82,0))),(IF(I13="+",$M$83,IF(I13="-",-$M$83,0))))</f>
        <v>0</v>
      </c>
      <c r="R83" s="2"/>
      <c r="S83" s="2"/>
      <c r="T83" s="2"/>
      <c r="U83" s="2"/>
      <c r="V83" s="2"/>
      <c r="W83" s="2"/>
      <c r="X83" s="2"/>
      <c r="Y83" s="2"/>
      <c r="Z83" s="2"/>
    </row>
    <row r="84" spans="2:35" x14ac:dyDescent="0.25">
      <c r="B84" s="3"/>
      <c r="C84" s="3"/>
      <c r="D84" s="6"/>
      <c r="E84" s="7"/>
      <c r="F84" s="7"/>
      <c r="G84" s="8"/>
      <c r="H84" s="3"/>
      <c r="I84" s="6"/>
      <c r="J84" s="3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2:35" s="23" customFormat="1" x14ac:dyDescent="0.25"/>
    <row r="86" spans="2:35" x14ac:dyDescent="0.25"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8" spans="2:35" x14ac:dyDescent="0.25">
      <c r="M88" t="s">
        <v>37</v>
      </c>
      <c r="Q88" t="s">
        <v>38</v>
      </c>
      <c r="U88" t="s">
        <v>39</v>
      </c>
      <c r="Y88" t="s">
        <v>40</v>
      </c>
      <c r="AC88" t="s">
        <v>40</v>
      </c>
    </row>
    <row r="89" spans="2:35" x14ac:dyDescent="0.25">
      <c r="Y89" t="s">
        <v>41</v>
      </c>
      <c r="AC89" t="s">
        <v>42</v>
      </c>
    </row>
    <row r="90" spans="2:35" x14ac:dyDescent="0.25">
      <c r="K90" t="s">
        <v>32</v>
      </c>
      <c r="M90" t="s">
        <v>34</v>
      </c>
      <c r="N90" t="s">
        <v>35</v>
      </c>
      <c r="O90" t="s">
        <v>36</v>
      </c>
      <c r="Q90" t="s">
        <v>34</v>
      </c>
      <c r="R90" t="s">
        <v>35</v>
      </c>
      <c r="S90" t="s">
        <v>36</v>
      </c>
      <c r="U90" t="s">
        <v>34</v>
      </c>
      <c r="V90" t="s">
        <v>35</v>
      </c>
      <c r="W90" t="s">
        <v>36</v>
      </c>
      <c r="Y90" t="s">
        <v>34</v>
      </c>
      <c r="Z90" t="s">
        <v>35</v>
      </c>
      <c r="AA90" t="s">
        <v>36</v>
      </c>
      <c r="AC90" t="s">
        <v>34</v>
      </c>
      <c r="AD90" t="s">
        <v>35</v>
      </c>
      <c r="AE90" t="s">
        <v>36</v>
      </c>
    </row>
    <row r="92" spans="2:35" x14ac:dyDescent="0.25">
      <c r="K92" s="26">
        <f t="shared" ref="K92:K102" si="1">+K93+$L$119</f>
        <v>2.8799999999999996E-2</v>
      </c>
      <c r="M92" s="28"/>
      <c r="N92" s="28"/>
      <c r="O92" s="28"/>
      <c r="Q92" s="28">
        <f t="shared" ref="Q92:Q116" si="2">D$80+$D$64*($K92-D$79)</f>
        <v>6.1439999999999995E-2</v>
      </c>
      <c r="R92" s="28">
        <f t="shared" ref="R92:R116" si="3">G$80+$D$64*($K92-G$79)</f>
        <v>6.1439999999999995E-2</v>
      </c>
      <c r="S92" s="28">
        <f t="shared" ref="S92:S116" si="4">I$80+$D$64*($K92-I$79)</f>
        <v>6.1439999999999995E-2</v>
      </c>
      <c r="U92" s="28">
        <f t="shared" ref="U92:U116" si="5">$D$75+D$80+$D$62*($Q92-D$81)+$D$66*$K92+D$83</f>
        <v>0.12255999999999999</v>
      </c>
      <c r="V92" s="28">
        <f t="shared" ref="V92:V116" si="6">$D$75+G$80+$D$62*($R92-G$81)+$D$66*$K92+G$83</f>
        <v>0.12255999999999999</v>
      </c>
      <c r="W92" s="28">
        <f t="shared" ref="W92:W116" si="7">$D$75+I$80+$D$62*($S92-I$81)+$D$66*$K92+I$83</f>
        <v>0.12255999999999999</v>
      </c>
      <c r="Y92" s="28">
        <f t="shared" ref="Y92:AA107" si="8">U92-Q92</f>
        <v>6.1119999999999994E-2</v>
      </c>
      <c r="Z92" s="28">
        <f t="shared" si="8"/>
        <v>6.1119999999999994E-2</v>
      </c>
      <c r="AA92" s="28">
        <f t="shared" si="8"/>
        <v>6.1119999999999994E-2</v>
      </c>
      <c r="AC92" s="28">
        <f t="shared" ref="AC92:AE103" si="9">IF(U92&gt;=0,Y92,-Q92)</f>
        <v>6.1119999999999994E-2</v>
      </c>
      <c r="AD92" s="28">
        <f t="shared" si="9"/>
        <v>6.1119999999999994E-2</v>
      </c>
      <c r="AE92" s="28">
        <f t="shared" si="9"/>
        <v>6.1119999999999994E-2</v>
      </c>
      <c r="AG92" s="26">
        <f t="shared" ref="AG92:AI107" si="10">U92-Q92</f>
        <v>6.1119999999999994E-2</v>
      </c>
      <c r="AH92" s="26">
        <f t="shared" si="10"/>
        <v>6.1119999999999994E-2</v>
      </c>
      <c r="AI92" s="26">
        <f t="shared" si="10"/>
        <v>6.1119999999999994E-2</v>
      </c>
    </row>
    <row r="93" spans="2:35" x14ac:dyDescent="0.25">
      <c r="K93" s="26">
        <f t="shared" si="1"/>
        <v>2.6399999999999996E-2</v>
      </c>
      <c r="M93" s="28"/>
      <c r="N93" s="28"/>
      <c r="O93" s="28"/>
      <c r="Q93" s="28">
        <f t="shared" si="2"/>
        <v>5.8319999999999997E-2</v>
      </c>
      <c r="R93" s="28">
        <f t="shared" si="3"/>
        <v>5.8319999999999997E-2</v>
      </c>
      <c r="S93" s="28">
        <f t="shared" si="4"/>
        <v>5.8319999999999997E-2</v>
      </c>
      <c r="U93" s="28">
        <f t="shared" si="5"/>
        <v>0.11668000000000001</v>
      </c>
      <c r="V93" s="28">
        <f t="shared" si="6"/>
        <v>0.11668000000000001</v>
      </c>
      <c r="W93" s="28">
        <f t="shared" si="7"/>
        <v>0.11668000000000001</v>
      </c>
      <c r="Y93" s="28">
        <f t="shared" si="8"/>
        <v>5.8360000000000009E-2</v>
      </c>
      <c r="Z93" s="28">
        <f t="shared" si="8"/>
        <v>5.8360000000000009E-2</v>
      </c>
      <c r="AA93" s="28">
        <f t="shared" si="8"/>
        <v>5.8360000000000009E-2</v>
      </c>
      <c r="AC93" s="28">
        <f t="shared" si="9"/>
        <v>5.8360000000000009E-2</v>
      </c>
      <c r="AD93" s="28">
        <f t="shared" si="9"/>
        <v>5.8360000000000009E-2</v>
      </c>
      <c r="AE93" s="28">
        <f t="shared" si="9"/>
        <v>5.8360000000000009E-2</v>
      </c>
      <c r="AG93" s="26">
        <f t="shared" si="10"/>
        <v>5.8360000000000009E-2</v>
      </c>
      <c r="AH93" s="26">
        <f t="shared" si="10"/>
        <v>5.8360000000000009E-2</v>
      </c>
      <c r="AI93" s="26">
        <f t="shared" si="10"/>
        <v>5.8360000000000009E-2</v>
      </c>
    </row>
    <row r="94" spans="2:35" x14ac:dyDescent="0.25">
      <c r="K94" s="26">
        <f t="shared" si="1"/>
        <v>2.3999999999999997E-2</v>
      </c>
      <c r="M94" s="28"/>
      <c r="N94" s="28"/>
      <c r="O94" s="28"/>
      <c r="Q94" s="28">
        <f t="shared" si="2"/>
        <v>5.5199999999999999E-2</v>
      </c>
      <c r="R94" s="28">
        <f t="shared" si="3"/>
        <v>5.5199999999999999E-2</v>
      </c>
      <c r="S94" s="28">
        <f t="shared" si="4"/>
        <v>5.5199999999999999E-2</v>
      </c>
      <c r="U94" s="28">
        <f t="shared" si="5"/>
        <v>0.1108</v>
      </c>
      <c r="V94" s="28">
        <f t="shared" si="6"/>
        <v>0.1108</v>
      </c>
      <c r="W94" s="28">
        <f t="shared" si="7"/>
        <v>0.1108</v>
      </c>
      <c r="Y94" s="28">
        <f t="shared" si="8"/>
        <v>5.5599999999999997E-2</v>
      </c>
      <c r="Z94" s="28">
        <f t="shared" si="8"/>
        <v>5.5599999999999997E-2</v>
      </c>
      <c r="AA94" s="28">
        <f t="shared" si="8"/>
        <v>5.5599999999999997E-2</v>
      </c>
      <c r="AC94" s="28">
        <f t="shared" si="9"/>
        <v>5.5599999999999997E-2</v>
      </c>
      <c r="AD94" s="28">
        <f t="shared" si="9"/>
        <v>5.5599999999999997E-2</v>
      </c>
      <c r="AE94" s="28">
        <f t="shared" si="9"/>
        <v>5.5599999999999997E-2</v>
      </c>
      <c r="AG94" s="26">
        <f t="shared" si="10"/>
        <v>5.5599999999999997E-2</v>
      </c>
      <c r="AH94" s="26">
        <f t="shared" si="10"/>
        <v>5.5599999999999997E-2</v>
      </c>
      <c r="AI94" s="26">
        <f t="shared" si="10"/>
        <v>5.5599999999999997E-2</v>
      </c>
    </row>
    <row r="95" spans="2:35" x14ac:dyDescent="0.25">
      <c r="K95" s="26">
        <f t="shared" si="1"/>
        <v>2.1599999999999998E-2</v>
      </c>
      <c r="M95" s="28"/>
      <c r="N95" s="28"/>
      <c r="O95" s="28"/>
      <c r="Q95" s="28">
        <f t="shared" si="2"/>
        <v>5.2080000000000001E-2</v>
      </c>
      <c r="R95" s="28">
        <f t="shared" si="3"/>
        <v>5.2080000000000001E-2</v>
      </c>
      <c r="S95" s="28">
        <f t="shared" si="4"/>
        <v>5.2080000000000001E-2</v>
      </c>
      <c r="U95" s="28">
        <f t="shared" si="5"/>
        <v>0.10492000000000001</v>
      </c>
      <c r="V95" s="28">
        <f t="shared" si="6"/>
        <v>0.10492000000000001</v>
      </c>
      <c r="W95" s="28">
        <f t="shared" si="7"/>
        <v>0.10492000000000001</v>
      </c>
      <c r="Y95" s="28">
        <f t="shared" si="8"/>
        <v>5.2840000000000012E-2</v>
      </c>
      <c r="Z95" s="28">
        <f t="shared" si="8"/>
        <v>5.2840000000000012E-2</v>
      </c>
      <c r="AA95" s="28">
        <f t="shared" si="8"/>
        <v>5.2840000000000012E-2</v>
      </c>
      <c r="AC95" s="28">
        <f t="shared" si="9"/>
        <v>5.2840000000000012E-2</v>
      </c>
      <c r="AD95" s="28">
        <f t="shared" si="9"/>
        <v>5.2840000000000012E-2</v>
      </c>
      <c r="AE95" s="28">
        <f t="shared" si="9"/>
        <v>5.2840000000000012E-2</v>
      </c>
      <c r="AG95" s="26">
        <f t="shared" si="10"/>
        <v>5.2840000000000012E-2</v>
      </c>
      <c r="AH95" s="26">
        <f t="shared" si="10"/>
        <v>5.2840000000000012E-2</v>
      </c>
      <c r="AI95" s="26">
        <f t="shared" si="10"/>
        <v>5.2840000000000012E-2</v>
      </c>
    </row>
    <row r="96" spans="2:35" x14ac:dyDescent="0.25">
      <c r="K96" s="26">
        <f t="shared" si="1"/>
        <v>1.9199999999999998E-2</v>
      </c>
      <c r="M96" s="28">
        <f t="shared" ref="M96:M116" si="11">$D$75+(($D$60+$D$61)/($D$65))*$K96-(1/$D$65)*D$82</f>
        <v>6.8800000000000042E-3</v>
      </c>
      <c r="N96" s="28">
        <f t="shared" ref="N96:N116" si="12">$D$75+(($D$60+$D$61)/($D$65))*$K96-(1/$D$65)*G$82</f>
        <v>6.8800000000000042E-3</v>
      </c>
      <c r="O96" s="28">
        <f t="shared" ref="O96:O116" si="13">$D$75+(($D$60+$D$61)/($D$65))*$K96-(1/$D$65)*I$82</f>
        <v>6.8800000000000042E-3</v>
      </c>
      <c r="Q96" s="28">
        <f t="shared" si="2"/>
        <v>4.8960000000000004E-2</v>
      </c>
      <c r="R96" s="28">
        <f t="shared" si="3"/>
        <v>4.8960000000000004E-2</v>
      </c>
      <c r="S96" s="28">
        <f t="shared" si="4"/>
        <v>4.8960000000000004E-2</v>
      </c>
      <c r="U96" s="28">
        <f t="shared" si="5"/>
        <v>9.9040000000000003E-2</v>
      </c>
      <c r="V96" s="28">
        <f t="shared" si="6"/>
        <v>9.9040000000000003E-2</v>
      </c>
      <c r="W96" s="28">
        <f t="shared" si="7"/>
        <v>9.9040000000000003E-2</v>
      </c>
      <c r="Y96" s="28">
        <f t="shared" si="8"/>
        <v>5.008E-2</v>
      </c>
      <c r="Z96" s="28">
        <f t="shared" si="8"/>
        <v>5.008E-2</v>
      </c>
      <c r="AA96" s="28">
        <f t="shared" si="8"/>
        <v>5.008E-2</v>
      </c>
      <c r="AC96" s="28">
        <f t="shared" si="9"/>
        <v>5.008E-2</v>
      </c>
      <c r="AD96" s="28">
        <f t="shared" si="9"/>
        <v>5.008E-2</v>
      </c>
      <c r="AE96" s="28">
        <f t="shared" si="9"/>
        <v>5.008E-2</v>
      </c>
      <c r="AG96" s="26">
        <f t="shared" si="10"/>
        <v>5.008E-2</v>
      </c>
      <c r="AH96" s="26">
        <f t="shared" si="10"/>
        <v>5.008E-2</v>
      </c>
      <c r="AI96" s="26">
        <f t="shared" si="10"/>
        <v>5.008E-2</v>
      </c>
    </row>
    <row r="97" spans="11:35" x14ac:dyDescent="0.25">
      <c r="K97" s="26">
        <f t="shared" si="1"/>
        <v>1.6799999999999999E-2</v>
      </c>
      <c r="M97" s="28">
        <f t="shared" si="11"/>
        <v>9.5200000000000042E-3</v>
      </c>
      <c r="N97" s="28">
        <f t="shared" si="12"/>
        <v>9.5200000000000042E-3</v>
      </c>
      <c r="O97" s="28">
        <f t="shared" si="13"/>
        <v>9.5200000000000042E-3</v>
      </c>
      <c r="Q97" s="28">
        <f t="shared" si="2"/>
        <v>4.5839999999999999E-2</v>
      </c>
      <c r="R97" s="28">
        <f t="shared" si="3"/>
        <v>4.5839999999999999E-2</v>
      </c>
      <c r="S97" s="28">
        <f t="shared" si="4"/>
        <v>4.5839999999999999E-2</v>
      </c>
      <c r="U97" s="28">
        <f t="shared" si="5"/>
        <v>9.3160000000000007E-2</v>
      </c>
      <c r="V97" s="28">
        <f t="shared" si="6"/>
        <v>9.3160000000000007E-2</v>
      </c>
      <c r="W97" s="28">
        <f t="shared" si="7"/>
        <v>9.3160000000000007E-2</v>
      </c>
      <c r="Y97" s="28">
        <f t="shared" si="8"/>
        <v>4.7320000000000008E-2</v>
      </c>
      <c r="Z97" s="28">
        <f t="shared" si="8"/>
        <v>4.7320000000000008E-2</v>
      </c>
      <c r="AA97" s="28">
        <f t="shared" si="8"/>
        <v>4.7320000000000008E-2</v>
      </c>
      <c r="AC97" s="28">
        <f t="shared" si="9"/>
        <v>4.7320000000000008E-2</v>
      </c>
      <c r="AD97" s="28">
        <f t="shared" si="9"/>
        <v>4.7320000000000008E-2</v>
      </c>
      <c r="AE97" s="28">
        <f t="shared" si="9"/>
        <v>4.7320000000000008E-2</v>
      </c>
      <c r="AG97" s="26">
        <f t="shared" si="10"/>
        <v>4.7320000000000008E-2</v>
      </c>
      <c r="AH97" s="26">
        <f t="shared" si="10"/>
        <v>4.7320000000000008E-2</v>
      </c>
      <c r="AI97" s="26">
        <f t="shared" si="10"/>
        <v>4.7320000000000008E-2</v>
      </c>
    </row>
    <row r="98" spans="11:35" x14ac:dyDescent="0.25">
      <c r="K98" s="26">
        <f t="shared" si="1"/>
        <v>1.4399999999999998E-2</v>
      </c>
      <c r="M98" s="28">
        <f t="shared" si="11"/>
        <v>1.2160000000000004E-2</v>
      </c>
      <c r="N98" s="28">
        <f t="shared" si="12"/>
        <v>1.2160000000000004E-2</v>
      </c>
      <c r="O98" s="28">
        <f t="shared" si="13"/>
        <v>1.2160000000000004E-2</v>
      </c>
      <c r="Q98" s="28">
        <f t="shared" si="2"/>
        <v>4.2719999999999994E-2</v>
      </c>
      <c r="R98" s="28">
        <f t="shared" si="3"/>
        <v>4.2719999999999994E-2</v>
      </c>
      <c r="S98" s="28">
        <f t="shared" si="4"/>
        <v>4.2719999999999994E-2</v>
      </c>
      <c r="U98" s="28">
        <f t="shared" si="5"/>
        <v>8.7279999999999996E-2</v>
      </c>
      <c r="V98" s="28">
        <f t="shared" si="6"/>
        <v>8.7279999999999996E-2</v>
      </c>
      <c r="W98" s="28">
        <f t="shared" si="7"/>
        <v>8.7279999999999996E-2</v>
      </c>
      <c r="Y98" s="28">
        <f t="shared" si="8"/>
        <v>4.4560000000000002E-2</v>
      </c>
      <c r="Z98" s="28">
        <f t="shared" si="8"/>
        <v>4.4560000000000002E-2</v>
      </c>
      <c r="AA98" s="28">
        <f t="shared" si="8"/>
        <v>4.4560000000000002E-2</v>
      </c>
      <c r="AC98" s="28">
        <f t="shared" si="9"/>
        <v>4.4560000000000002E-2</v>
      </c>
      <c r="AD98" s="28">
        <f t="shared" si="9"/>
        <v>4.4560000000000002E-2</v>
      </c>
      <c r="AE98" s="28">
        <f t="shared" si="9"/>
        <v>4.4560000000000002E-2</v>
      </c>
      <c r="AG98" s="26">
        <f t="shared" si="10"/>
        <v>4.4560000000000002E-2</v>
      </c>
      <c r="AH98" s="26">
        <f t="shared" si="10"/>
        <v>4.4560000000000002E-2</v>
      </c>
      <c r="AI98" s="26">
        <f t="shared" si="10"/>
        <v>4.4560000000000002E-2</v>
      </c>
    </row>
    <row r="99" spans="11:35" x14ac:dyDescent="0.25">
      <c r="K99" s="26">
        <f t="shared" si="1"/>
        <v>1.1999999999999999E-2</v>
      </c>
      <c r="M99" s="28">
        <f t="shared" si="11"/>
        <v>1.4800000000000004E-2</v>
      </c>
      <c r="N99" s="28">
        <f t="shared" si="12"/>
        <v>1.4800000000000004E-2</v>
      </c>
      <c r="O99" s="28">
        <f t="shared" si="13"/>
        <v>1.4800000000000004E-2</v>
      </c>
      <c r="Q99" s="28">
        <f t="shared" si="2"/>
        <v>3.9599999999999996E-2</v>
      </c>
      <c r="R99" s="28">
        <f t="shared" si="3"/>
        <v>3.9599999999999996E-2</v>
      </c>
      <c r="S99" s="28">
        <f t="shared" si="4"/>
        <v>3.9599999999999996E-2</v>
      </c>
      <c r="U99" s="28">
        <f t="shared" si="5"/>
        <v>8.14E-2</v>
      </c>
      <c r="V99" s="28">
        <f t="shared" si="6"/>
        <v>8.14E-2</v>
      </c>
      <c r="W99" s="28">
        <f t="shared" si="7"/>
        <v>8.14E-2</v>
      </c>
      <c r="Y99" s="28">
        <f t="shared" si="8"/>
        <v>4.1800000000000004E-2</v>
      </c>
      <c r="Z99" s="28">
        <f t="shared" si="8"/>
        <v>4.1800000000000004E-2</v>
      </c>
      <c r="AA99" s="28">
        <f t="shared" si="8"/>
        <v>4.1800000000000004E-2</v>
      </c>
      <c r="AC99" s="28">
        <f t="shared" si="9"/>
        <v>4.1800000000000004E-2</v>
      </c>
      <c r="AD99" s="28">
        <f t="shared" si="9"/>
        <v>4.1800000000000004E-2</v>
      </c>
      <c r="AE99" s="28">
        <f t="shared" si="9"/>
        <v>4.1800000000000004E-2</v>
      </c>
      <c r="AG99" s="26">
        <f t="shared" si="10"/>
        <v>4.1800000000000004E-2</v>
      </c>
      <c r="AH99" s="26">
        <f t="shared" si="10"/>
        <v>4.1800000000000004E-2</v>
      </c>
      <c r="AI99" s="26">
        <f t="shared" si="10"/>
        <v>4.1800000000000004E-2</v>
      </c>
    </row>
    <row r="100" spans="11:35" x14ac:dyDescent="0.25">
      <c r="K100" s="26">
        <f t="shared" si="1"/>
        <v>9.5999999999999992E-3</v>
      </c>
      <c r="M100" s="28">
        <f t="shared" si="11"/>
        <v>1.7440000000000004E-2</v>
      </c>
      <c r="N100" s="28">
        <f t="shared" si="12"/>
        <v>1.7440000000000004E-2</v>
      </c>
      <c r="O100" s="28">
        <f t="shared" si="13"/>
        <v>1.7440000000000004E-2</v>
      </c>
      <c r="Q100" s="28">
        <f t="shared" si="2"/>
        <v>3.6479999999999999E-2</v>
      </c>
      <c r="R100" s="28">
        <f t="shared" si="3"/>
        <v>3.6479999999999999E-2</v>
      </c>
      <c r="S100" s="28">
        <f t="shared" si="4"/>
        <v>3.6479999999999999E-2</v>
      </c>
      <c r="U100" s="28">
        <f t="shared" si="5"/>
        <v>7.5520000000000004E-2</v>
      </c>
      <c r="V100" s="28">
        <f t="shared" si="6"/>
        <v>7.5520000000000004E-2</v>
      </c>
      <c r="W100" s="28">
        <f t="shared" si="7"/>
        <v>7.5520000000000004E-2</v>
      </c>
      <c r="Y100" s="28">
        <f t="shared" si="8"/>
        <v>3.9040000000000005E-2</v>
      </c>
      <c r="Z100" s="28">
        <f t="shared" si="8"/>
        <v>3.9040000000000005E-2</v>
      </c>
      <c r="AA100" s="28">
        <f t="shared" si="8"/>
        <v>3.9040000000000005E-2</v>
      </c>
      <c r="AC100" s="28">
        <f t="shared" si="9"/>
        <v>3.9040000000000005E-2</v>
      </c>
      <c r="AD100" s="28">
        <f t="shared" si="9"/>
        <v>3.9040000000000005E-2</v>
      </c>
      <c r="AE100" s="28">
        <f t="shared" si="9"/>
        <v>3.9040000000000005E-2</v>
      </c>
      <c r="AG100" s="26">
        <f t="shared" si="10"/>
        <v>3.9040000000000005E-2</v>
      </c>
      <c r="AH100" s="26">
        <f t="shared" si="10"/>
        <v>3.9040000000000005E-2</v>
      </c>
      <c r="AI100" s="26">
        <f t="shared" si="10"/>
        <v>3.9040000000000005E-2</v>
      </c>
    </row>
    <row r="101" spans="11:35" x14ac:dyDescent="0.25">
      <c r="K101" s="26">
        <f t="shared" si="1"/>
        <v>7.1999999999999998E-3</v>
      </c>
      <c r="M101" s="28">
        <f t="shared" si="11"/>
        <v>2.0080000000000001E-2</v>
      </c>
      <c r="N101" s="28">
        <f t="shared" si="12"/>
        <v>2.0080000000000001E-2</v>
      </c>
      <c r="O101" s="28">
        <f t="shared" si="13"/>
        <v>2.0080000000000001E-2</v>
      </c>
      <c r="Q101" s="28">
        <f t="shared" si="2"/>
        <v>3.3360000000000001E-2</v>
      </c>
      <c r="R101" s="28">
        <f t="shared" si="3"/>
        <v>3.3360000000000001E-2</v>
      </c>
      <c r="S101" s="28">
        <f t="shared" si="4"/>
        <v>3.3360000000000001E-2</v>
      </c>
      <c r="U101" s="28">
        <f t="shared" si="5"/>
        <v>6.9640000000000007E-2</v>
      </c>
      <c r="V101" s="28">
        <f t="shared" si="6"/>
        <v>6.9640000000000007E-2</v>
      </c>
      <c r="W101" s="28">
        <f t="shared" si="7"/>
        <v>6.9640000000000007E-2</v>
      </c>
      <c r="Y101" s="28">
        <f t="shared" si="8"/>
        <v>3.6280000000000007E-2</v>
      </c>
      <c r="Z101" s="28">
        <f t="shared" si="8"/>
        <v>3.6280000000000007E-2</v>
      </c>
      <c r="AA101" s="28">
        <f t="shared" si="8"/>
        <v>3.6280000000000007E-2</v>
      </c>
      <c r="AC101" s="28">
        <f t="shared" si="9"/>
        <v>3.6280000000000007E-2</v>
      </c>
      <c r="AD101" s="28">
        <f t="shared" si="9"/>
        <v>3.6280000000000007E-2</v>
      </c>
      <c r="AE101" s="28">
        <f t="shared" si="9"/>
        <v>3.6280000000000007E-2</v>
      </c>
      <c r="AG101" s="26">
        <f t="shared" si="10"/>
        <v>3.6280000000000007E-2</v>
      </c>
      <c r="AH101" s="26">
        <f t="shared" si="10"/>
        <v>3.6280000000000007E-2</v>
      </c>
      <c r="AI101" s="26">
        <f t="shared" si="10"/>
        <v>3.6280000000000007E-2</v>
      </c>
    </row>
    <row r="102" spans="11:35" x14ac:dyDescent="0.25">
      <c r="K102" s="26">
        <f t="shared" si="1"/>
        <v>4.7999999999999996E-3</v>
      </c>
      <c r="M102" s="28">
        <f t="shared" si="11"/>
        <v>2.2720000000000001E-2</v>
      </c>
      <c r="N102" s="28">
        <f t="shared" si="12"/>
        <v>2.2720000000000001E-2</v>
      </c>
      <c r="O102" s="28">
        <f t="shared" si="13"/>
        <v>2.2720000000000001E-2</v>
      </c>
      <c r="Q102" s="28">
        <f t="shared" si="2"/>
        <v>3.024E-2</v>
      </c>
      <c r="R102" s="28">
        <f t="shared" si="3"/>
        <v>3.024E-2</v>
      </c>
      <c r="S102" s="28">
        <f t="shared" si="4"/>
        <v>3.024E-2</v>
      </c>
      <c r="U102" s="28">
        <f t="shared" si="5"/>
        <v>6.3760000000000011E-2</v>
      </c>
      <c r="V102" s="28">
        <f t="shared" si="6"/>
        <v>6.3760000000000011E-2</v>
      </c>
      <c r="W102" s="28">
        <f t="shared" si="7"/>
        <v>6.3760000000000011E-2</v>
      </c>
      <c r="Y102" s="28">
        <f t="shared" si="8"/>
        <v>3.3520000000000008E-2</v>
      </c>
      <c r="Z102" s="28">
        <f t="shared" si="8"/>
        <v>3.3520000000000008E-2</v>
      </c>
      <c r="AA102" s="28">
        <f t="shared" si="8"/>
        <v>3.3520000000000008E-2</v>
      </c>
      <c r="AC102" s="28">
        <f t="shared" si="9"/>
        <v>3.3520000000000008E-2</v>
      </c>
      <c r="AD102" s="28">
        <f t="shared" si="9"/>
        <v>3.3520000000000008E-2</v>
      </c>
      <c r="AE102" s="28">
        <f t="shared" si="9"/>
        <v>3.3520000000000008E-2</v>
      </c>
      <c r="AG102" s="26">
        <f t="shared" si="10"/>
        <v>3.3520000000000008E-2</v>
      </c>
      <c r="AH102" s="26">
        <f t="shared" si="10"/>
        <v>3.3520000000000008E-2</v>
      </c>
      <c r="AI102" s="26">
        <f t="shared" si="10"/>
        <v>3.3520000000000008E-2</v>
      </c>
    </row>
    <row r="103" spans="11:35" x14ac:dyDescent="0.25">
      <c r="K103" s="26">
        <f>+K104+$L$119</f>
        <v>2.3999999999999998E-3</v>
      </c>
      <c r="M103" s="28">
        <f t="shared" si="11"/>
        <v>2.5360000000000001E-2</v>
      </c>
      <c r="N103" s="28">
        <f t="shared" si="12"/>
        <v>2.5360000000000001E-2</v>
      </c>
      <c r="O103" s="28">
        <f t="shared" si="13"/>
        <v>2.5360000000000001E-2</v>
      </c>
      <c r="Q103" s="28">
        <f t="shared" si="2"/>
        <v>2.7120000000000002E-2</v>
      </c>
      <c r="R103" s="28">
        <f t="shared" si="3"/>
        <v>2.7120000000000002E-2</v>
      </c>
      <c r="S103" s="28">
        <f t="shared" si="4"/>
        <v>2.7120000000000002E-2</v>
      </c>
      <c r="U103" s="28">
        <f t="shared" si="5"/>
        <v>5.7880000000000008E-2</v>
      </c>
      <c r="V103" s="28">
        <f t="shared" si="6"/>
        <v>5.7880000000000008E-2</v>
      </c>
      <c r="W103" s="28">
        <f t="shared" si="7"/>
        <v>5.7880000000000008E-2</v>
      </c>
      <c r="Y103" s="28">
        <f t="shared" si="8"/>
        <v>3.0760000000000006E-2</v>
      </c>
      <c r="Z103" s="28">
        <f t="shared" si="8"/>
        <v>3.0760000000000006E-2</v>
      </c>
      <c r="AA103" s="28">
        <f t="shared" si="8"/>
        <v>3.0760000000000006E-2</v>
      </c>
      <c r="AC103" s="28">
        <f t="shared" si="9"/>
        <v>3.0760000000000006E-2</v>
      </c>
      <c r="AD103" s="28">
        <f t="shared" si="9"/>
        <v>3.0760000000000006E-2</v>
      </c>
      <c r="AE103" s="28">
        <f t="shared" si="9"/>
        <v>3.0760000000000006E-2</v>
      </c>
      <c r="AG103" s="26">
        <f t="shared" si="10"/>
        <v>3.0760000000000006E-2</v>
      </c>
      <c r="AH103" s="26">
        <f t="shared" si="10"/>
        <v>3.0760000000000006E-2</v>
      </c>
      <c r="AI103" s="26">
        <f t="shared" si="10"/>
        <v>3.0760000000000006E-2</v>
      </c>
    </row>
    <row r="104" spans="11:35" x14ac:dyDescent="0.25">
      <c r="K104" s="27">
        <v>0</v>
      </c>
      <c r="M104" s="27">
        <f t="shared" si="11"/>
        <v>2.8000000000000001E-2</v>
      </c>
      <c r="N104" s="29">
        <f t="shared" si="12"/>
        <v>2.8000000000000001E-2</v>
      </c>
      <c r="O104" s="29">
        <f t="shared" si="13"/>
        <v>2.8000000000000001E-2</v>
      </c>
      <c r="Q104" s="27">
        <f t="shared" si="2"/>
        <v>2.4E-2</v>
      </c>
      <c r="R104" s="27">
        <f t="shared" si="3"/>
        <v>2.4E-2</v>
      </c>
      <c r="S104" s="27">
        <f t="shared" si="4"/>
        <v>2.4E-2</v>
      </c>
      <c r="U104" s="27">
        <f t="shared" si="5"/>
        <v>5.2000000000000005E-2</v>
      </c>
      <c r="V104" s="27">
        <f t="shared" si="6"/>
        <v>5.2000000000000005E-2</v>
      </c>
      <c r="W104" s="27">
        <f t="shared" si="7"/>
        <v>5.2000000000000005E-2</v>
      </c>
      <c r="Y104" s="30">
        <f>U104-Q104</f>
        <v>2.8000000000000004E-2</v>
      </c>
      <c r="Z104" s="30">
        <f t="shared" si="8"/>
        <v>2.8000000000000004E-2</v>
      </c>
      <c r="AA104" s="30">
        <f t="shared" si="8"/>
        <v>2.8000000000000004E-2</v>
      </c>
      <c r="AC104" s="30">
        <f>IF(U104&gt;=0,Y104,-Q104)</f>
        <v>2.8000000000000004E-2</v>
      </c>
      <c r="AD104" s="30">
        <f>IF(V104&gt;=0,Z104,-R104)</f>
        <v>2.8000000000000004E-2</v>
      </c>
      <c r="AE104" s="30">
        <f>IF(W104&gt;=0,AA104,-S104)</f>
        <v>2.8000000000000004E-2</v>
      </c>
      <c r="AG104" s="26">
        <f>U104-Q104</f>
        <v>2.8000000000000004E-2</v>
      </c>
      <c r="AH104" s="26">
        <f t="shared" si="10"/>
        <v>2.8000000000000004E-2</v>
      </c>
      <c r="AI104" s="26">
        <f t="shared" si="10"/>
        <v>2.8000000000000004E-2</v>
      </c>
    </row>
    <row r="105" spans="11:35" x14ac:dyDescent="0.25">
      <c r="K105" s="26">
        <f>K104-$L$119</f>
        <v>-2.3999999999999998E-3</v>
      </c>
      <c r="M105" s="28">
        <f t="shared" si="11"/>
        <v>3.0640000000000001E-2</v>
      </c>
      <c r="N105" s="28">
        <f t="shared" si="12"/>
        <v>3.0640000000000001E-2</v>
      </c>
      <c r="O105" s="28">
        <f t="shared" si="13"/>
        <v>3.0640000000000001E-2</v>
      </c>
      <c r="Q105" s="28">
        <f t="shared" si="2"/>
        <v>2.0879999999999999E-2</v>
      </c>
      <c r="R105" s="28">
        <f t="shared" si="3"/>
        <v>2.0879999999999999E-2</v>
      </c>
      <c r="S105" s="28">
        <f t="shared" si="4"/>
        <v>2.0879999999999999E-2</v>
      </c>
      <c r="U105" s="28">
        <f t="shared" si="5"/>
        <v>4.6120000000000001E-2</v>
      </c>
      <c r="V105" s="28">
        <f t="shared" si="6"/>
        <v>4.6120000000000001E-2</v>
      </c>
      <c r="W105" s="28">
        <f t="shared" si="7"/>
        <v>4.6120000000000001E-2</v>
      </c>
      <c r="Y105" s="28">
        <f t="shared" ref="Y105:AA116" si="14">U105-Q105</f>
        <v>2.5240000000000002E-2</v>
      </c>
      <c r="Z105" s="28">
        <f t="shared" si="8"/>
        <v>2.5240000000000002E-2</v>
      </c>
      <c r="AA105" s="28">
        <f t="shared" si="8"/>
        <v>2.5240000000000002E-2</v>
      </c>
      <c r="AC105" s="28">
        <f t="shared" ref="AC105:AE116" si="15">IF(U105&gt;=0,Y105,-Q105)</f>
        <v>2.5240000000000002E-2</v>
      </c>
      <c r="AD105" s="28">
        <f t="shared" si="15"/>
        <v>2.5240000000000002E-2</v>
      </c>
      <c r="AE105" s="28">
        <f t="shared" si="15"/>
        <v>2.5240000000000002E-2</v>
      </c>
      <c r="AG105" s="26">
        <f t="shared" ref="AG105:AI116" si="16">U105-Q105</f>
        <v>2.5240000000000002E-2</v>
      </c>
      <c r="AH105" s="26">
        <f t="shared" si="10"/>
        <v>2.5240000000000002E-2</v>
      </c>
      <c r="AI105" s="26">
        <f t="shared" si="10"/>
        <v>2.5240000000000002E-2</v>
      </c>
    </row>
    <row r="106" spans="11:35" x14ac:dyDescent="0.25">
      <c r="K106" s="26">
        <f t="shared" ref="K106:K116" si="17">K105-$L$119</f>
        <v>-4.7999999999999996E-3</v>
      </c>
      <c r="M106" s="28">
        <f t="shared" si="11"/>
        <v>3.3279999999999997E-2</v>
      </c>
      <c r="N106" s="28">
        <f t="shared" si="12"/>
        <v>3.3279999999999997E-2</v>
      </c>
      <c r="O106" s="28">
        <f t="shared" si="13"/>
        <v>3.3279999999999997E-2</v>
      </c>
      <c r="Q106" s="28">
        <f t="shared" si="2"/>
        <v>1.7760000000000001E-2</v>
      </c>
      <c r="R106" s="28">
        <f t="shared" si="3"/>
        <v>1.7760000000000001E-2</v>
      </c>
      <c r="S106" s="28">
        <f t="shared" si="4"/>
        <v>1.7760000000000001E-2</v>
      </c>
      <c r="U106" s="28">
        <f t="shared" si="5"/>
        <v>4.0240000000000005E-2</v>
      </c>
      <c r="V106" s="28">
        <f t="shared" si="6"/>
        <v>4.0240000000000005E-2</v>
      </c>
      <c r="W106" s="28">
        <f t="shared" si="7"/>
        <v>4.0240000000000005E-2</v>
      </c>
      <c r="Y106" s="28">
        <f t="shared" si="14"/>
        <v>2.2480000000000003E-2</v>
      </c>
      <c r="Z106" s="28">
        <f t="shared" si="8"/>
        <v>2.2480000000000003E-2</v>
      </c>
      <c r="AA106" s="28">
        <f t="shared" si="8"/>
        <v>2.2480000000000003E-2</v>
      </c>
      <c r="AC106" s="28">
        <f t="shared" si="15"/>
        <v>2.2480000000000003E-2</v>
      </c>
      <c r="AD106" s="28">
        <f t="shared" si="15"/>
        <v>2.2480000000000003E-2</v>
      </c>
      <c r="AE106" s="28">
        <f t="shared" si="15"/>
        <v>2.2480000000000003E-2</v>
      </c>
      <c r="AG106" s="26">
        <f t="shared" si="16"/>
        <v>2.2480000000000003E-2</v>
      </c>
      <c r="AH106" s="26">
        <f t="shared" si="10"/>
        <v>2.2480000000000003E-2</v>
      </c>
      <c r="AI106" s="26">
        <f t="shared" si="10"/>
        <v>2.2480000000000003E-2</v>
      </c>
    </row>
    <row r="107" spans="11:35" x14ac:dyDescent="0.25">
      <c r="K107" s="26">
        <f t="shared" si="17"/>
        <v>-7.1999999999999998E-3</v>
      </c>
      <c r="M107" s="28">
        <f t="shared" si="11"/>
        <v>3.5920000000000001E-2</v>
      </c>
      <c r="N107" s="28">
        <f t="shared" si="12"/>
        <v>3.5920000000000001E-2</v>
      </c>
      <c r="O107" s="28">
        <f t="shared" si="13"/>
        <v>3.5920000000000001E-2</v>
      </c>
      <c r="Q107" s="28">
        <f t="shared" si="2"/>
        <v>1.464E-2</v>
      </c>
      <c r="R107" s="28">
        <f t="shared" si="3"/>
        <v>1.464E-2</v>
      </c>
      <c r="S107" s="28">
        <f t="shared" si="4"/>
        <v>1.464E-2</v>
      </c>
      <c r="U107" s="28">
        <f t="shared" si="5"/>
        <v>3.4360000000000009E-2</v>
      </c>
      <c r="V107" s="28">
        <f t="shared" si="6"/>
        <v>3.4360000000000009E-2</v>
      </c>
      <c r="W107" s="28">
        <f t="shared" si="7"/>
        <v>3.4360000000000009E-2</v>
      </c>
      <c r="Y107" s="28">
        <f t="shared" si="14"/>
        <v>1.9720000000000008E-2</v>
      </c>
      <c r="Z107" s="28">
        <f t="shared" si="8"/>
        <v>1.9720000000000008E-2</v>
      </c>
      <c r="AA107" s="28">
        <f t="shared" si="8"/>
        <v>1.9720000000000008E-2</v>
      </c>
      <c r="AC107" s="28">
        <f t="shared" si="15"/>
        <v>1.9720000000000008E-2</v>
      </c>
      <c r="AD107" s="28">
        <f t="shared" si="15"/>
        <v>1.9720000000000008E-2</v>
      </c>
      <c r="AE107" s="28">
        <f t="shared" si="15"/>
        <v>1.9720000000000008E-2</v>
      </c>
      <c r="AG107" s="26">
        <f t="shared" si="16"/>
        <v>1.9720000000000008E-2</v>
      </c>
      <c r="AH107" s="26">
        <f t="shared" si="10"/>
        <v>1.9720000000000008E-2</v>
      </c>
      <c r="AI107" s="26">
        <f t="shared" si="10"/>
        <v>1.9720000000000008E-2</v>
      </c>
    </row>
    <row r="108" spans="11:35" x14ac:dyDescent="0.25">
      <c r="K108" s="26">
        <f t="shared" si="17"/>
        <v>-9.5999999999999992E-3</v>
      </c>
      <c r="M108" s="28">
        <f t="shared" si="11"/>
        <v>3.8559999999999997E-2</v>
      </c>
      <c r="N108" s="28">
        <f t="shared" si="12"/>
        <v>3.8559999999999997E-2</v>
      </c>
      <c r="O108" s="28">
        <f t="shared" si="13"/>
        <v>3.8559999999999997E-2</v>
      </c>
      <c r="Q108" s="28">
        <f t="shared" si="2"/>
        <v>1.1520000000000001E-2</v>
      </c>
      <c r="R108" s="28">
        <f t="shared" si="3"/>
        <v>1.1520000000000001E-2</v>
      </c>
      <c r="S108" s="28">
        <f t="shared" si="4"/>
        <v>1.1520000000000001E-2</v>
      </c>
      <c r="U108" s="28">
        <f t="shared" si="5"/>
        <v>2.8480000000000005E-2</v>
      </c>
      <c r="V108" s="28">
        <f t="shared" si="6"/>
        <v>2.8480000000000005E-2</v>
      </c>
      <c r="W108" s="28">
        <f t="shared" si="7"/>
        <v>2.8480000000000005E-2</v>
      </c>
      <c r="Y108" s="28">
        <f t="shared" si="14"/>
        <v>1.6960000000000003E-2</v>
      </c>
      <c r="Z108" s="28">
        <f t="shared" si="14"/>
        <v>1.6960000000000003E-2</v>
      </c>
      <c r="AA108" s="28">
        <f t="shared" si="14"/>
        <v>1.6960000000000003E-2</v>
      </c>
      <c r="AC108" s="28">
        <f t="shared" si="15"/>
        <v>1.6960000000000003E-2</v>
      </c>
      <c r="AD108" s="28">
        <f t="shared" si="15"/>
        <v>1.6960000000000003E-2</v>
      </c>
      <c r="AE108" s="28">
        <f t="shared" si="15"/>
        <v>1.6960000000000003E-2</v>
      </c>
      <c r="AG108" s="26">
        <f t="shared" si="16"/>
        <v>1.6960000000000003E-2</v>
      </c>
      <c r="AH108" s="26">
        <f t="shared" si="16"/>
        <v>1.6960000000000003E-2</v>
      </c>
      <c r="AI108" s="26">
        <f t="shared" si="16"/>
        <v>1.6960000000000003E-2</v>
      </c>
    </row>
    <row r="109" spans="11:35" x14ac:dyDescent="0.25">
      <c r="K109" s="26">
        <f t="shared" si="17"/>
        <v>-1.1999999999999999E-2</v>
      </c>
      <c r="M109" s="28">
        <f t="shared" si="11"/>
        <v>4.1200000000000001E-2</v>
      </c>
      <c r="N109" s="28">
        <f t="shared" si="12"/>
        <v>4.1200000000000001E-2</v>
      </c>
      <c r="O109" s="28">
        <f t="shared" si="13"/>
        <v>4.1200000000000001E-2</v>
      </c>
      <c r="Q109" s="28">
        <f t="shared" si="2"/>
        <v>8.4000000000000012E-3</v>
      </c>
      <c r="R109" s="28">
        <f t="shared" si="3"/>
        <v>8.4000000000000012E-3</v>
      </c>
      <c r="S109" s="28">
        <f t="shared" si="4"/>
        <v>8.4000000000000012E-3</v>
      </c>
      <c r="U109" s="28">
        <f t="shared" si="5"/>
        <v>2.2600000000000009E-2</v>
      </c>
      <c r="V109" s="28">
        <f t="shared" si="6"/>
        <v>2.2600000000000009E-2</v>
      </c>
      <c r="W109" s="28">
        <f t="shared" si="7"/>
        <v>2.2600000000000009E-2</v>
      </c>
      <c r="Y109" s="28">
        <f t="shared" si="14"/>
        <v>1.4200000000000008E-2</v>
      </c>
      <c r="Z109" s="28">
        <f t="shared" si="14"/>
        <v>1.4200000000000008E-2</v>
      </c>
      <c r="AA109" s="28">
        <f t="shared" si="14"/>
        <v>1.4200000000000008E-2</v>
      </c>
      <c r="AC109" s="28">
        <f t="shared" si="15"/>
        <v>1.4200000000000008E-2</v>
      </c>
      <c r="AD109" s="28">
        <f t="shared" si="15"/>
        <v>1.4200000000000008E-2</v>
      </c>
      <c r="AE109" s="28">
        <f t="shared" si="15"/>
        <v>1.4200000000000008E-2</v>
      </c>
      <c r="AG109" s="26">
        <f t="shared" si="16"/>
        <v>1.4200000000000008E-2</v>
      </c>
      <c r="AH109" s="26">
        <f t="shared" si="16"/>
        <v>1.4200000000000008E-2</v>
      </c>
      <c r="AI109" s="26">
        <f t="shared" si="16"/>
        <v>1.4200000000000008E-2</v>
      </c>
    </row>
    <row r="110" spans="11:35" x14ac:dyDescent="0.25">
      <c r="K110" s="26">
        <f t="shared" si="17"/>
        <v>-1.4399999999999998E-2</v>
      </c>
      <c r="M110" s="28">
        <f t="shared" si="11"/>
        <v>4.3839999999999997E-2</v>
      </c>
      <c r="N110" s="28">
        <f t="shared" si="12"/>
        <v>4.3839999999999997E-2</v>
      </c>
      <c r="O110" s="28">
        <f t="shared" si="13"/>
        <v>4.3839999999999997E-2</v>
      </c>
      <c r="Q110" s="28">
        <f t="shared" si="2"/>
        <v>5.2800000000000034E-3</v>
      </c>
      <c r="R110" s="28">
        <f t="shared" si="3"/>
        <v>5.2800000000000034E-3</v>
      </c>
      <c r="S110" s="28">
        <f t="shared" si="4"/>
        <v>5.2800000000000034E-3</v>
      </c>
      <c r="U110" s="28">
        <f t="shared" si="5"/>
        <v>1.6720000000000013E-2</v>
      </c>
      <c r="V110" s="28">
        <f t="shared" si="6"/>
        <v>1.6720000000000013E-2</v>
      </c>
      <c r="W110" s="28">
        <f t="shared" si="7"/>
        <v>1.6720000000000013E-2</v>
      </c>
      <c r="Y110" s="28">
        <f t="shared" si="14"/>
        <v>1.1440000000000009E-2</v>
      </c>
      <c r="Z110" s="28">
        <f t="shared" si="14"/>
        <v>1.1440000000000009E-2</v>
      </c>
      <c r="AA110" s="28">
        <f t="shared" si="14"/>
        <v>1.1440000000000009E-2</v>
      </c>
      <c r="AC110" s="28">
        <f t="shared" si="15"/>
        <v>1.1440000000000009E-2</v>
      </c>
      <c r="AD110" s="28">
        <f t="shared" si="15"/>
        <v>1.1440000000000009E-2</v>
      </c>
      <c r="AE110" s="28">
        <f t="shared" si="15"/>
        <v>1.1440000000000009E-2</v>
      </c>
      <c r="AG110" s="26">
        <f t="shared" si="16"/>
        <v>1.1440000000000009E-2</v>
      </c>
      <c r="AH110" s="26">
        <f t="shared" si="16"/>
        <v>1.1440000000000009E-2</v>
      </c>
      <c r="AI110" s="26">
        <f t="shared" si="16"/>
        <v>1.1440000000000009E-2</v>
      </c>
    </row>
    <row r="111" spans="11:35" x14ac:dyDescent="0.25">
      <c r="K111" s="26">
        <f t="shared" si="17"/>
        <v>-1.6799999999999999E-2</v>
      </c>
      <c r="M111" s="28">
        <f t="shared" si="11"/>
        <v>4.6479999999999994E-2</v>
      </c>
      <c r="N111" s="28">
        <f t="shared" si="12"/>
        <v>4.6479999999999994E-2</v>
      </c>
      <c r="O111" s="28">
        <f t="shared" si="13"/>
        <v>4.6479999999999994E-2</v>
      </c>
      <c r="Q111" s="28">
        <f t="shared" si="2"/>
        <v>2.1600000000000022E-3</v>
      </c>
      <c r="R111" s="28">
        <f t="shared" si="3"/>
        <v>2.1600000000000022E-3</v>
      </c>
      <c r="S111" s="28">
        <f t="shared" si="4"/>
        <v>2.1600000000000022E-3</v>
      </c>
      <c r="U111" s="28">
        <f t="shared" si="5"/>
        <v>1.0840000000000008E-2</v>
      </c>
      <c r="V111" s="28">
        <f t="shared" si="6"/>
        <v>1.0840000000000008E-2</v>
      </c>
      <c r="W111" s="28">
        <f t="shared" si="7"/>
        <v>1.0840000000000008E-2</v>
      </c>
      <c r="Y111" s="28">
        <f t="shared" si="14"/>
        <v>8.6800000000000054E-3</v>
      </c>
      <c r="Z111" s="28">
        <f t="shared" si="14"/>
        <v>8.6800000000000054E-3</v>
      </c>
      <c r="AA111" s="28">
        <f t="shared" si="14"/>
        <v>8.6800000000000054E-3</v>
      </c>
      <c r="AC111" s="28">
        <f t="shared" si="15"/>
        <v>8.6800000000000054E-3</v>
      </c>
      <c r="AD111" s="28">
        <f t="shared" si="15"/>
        <v>8.6800000000000054E-3</v>
      </c>
      <c r="AE111" s="28">
        <f t="shared" si="15"/>
        <v>8.6800000000000054E-3</v>
      </c>
      <c r="AG111" s="26">
        <f t="shared" si="16"/>
        <v>8.6800000000000054E-3</v>
      </c>
      <c r="AH111" s="26">
        <f t="shared" si="16"/>
        <v>8.6800000000000054E-3</v>
      </c>
      <c r="AI111" s="26">
        <f t="shared" si="16"/>
        <v>8.6800000000000054E-3</v>
      </c>
    </row>
    <row r="112" spans="11:35" x14ac:dyDescent="0.25">
      <c r="K112" s="26">
        <f t="shared" si="17"/>
        <v>-1.9199999999999998E-2</v>
      </c>
      <c r="M112" s="28">
        <f t="shared" si="11"/>
        <v>4.9119999999999997E-2</v>
      </c>
      <c r="N112" s="28">
        <f t="shared" si="12"/>
        <v>4.9119999999999997E-2</v>
      </c>
      <c r="O112" s="28">
        <f t="shared" si="13"/>
        <v>4.9119999999999997E-2</v>
      </c>
      <c r="Q112" s="28">
        <f t="shared" si="2"/>
        <v>-9.5999999999999905E-4</v>
      </c>
      <c r="R112" s="28">
        <f t="shared" si="3"/>
        <v>-9.5999999999999905E-4</v>
      </c>
      <c r="S112" s="28">
        <f t="shared" si="4"/>
        <v>-9.5999999999999905E-4</v>
      </c>
      <c r="U112" s="28">
        <f t="shared" si="5"/>
        <v>4.9600000000000043E-3</v>
      </c>
      <c r="V112" s="28">
        <f t="shared" si="6"/>
        <v>4.9600000000000043E-3</v>
      </c>
      <c r="W112" s="28">
        <f t="shared" si="7"/>
        <v>4.9600000000000043E-3</v>
      </c>
      <c r="Y112" s="28">
        <f t="shared" si="14"/>
        <v>5.9200000000000034E-3</v>
      </c>
      <c r="Z112" s="28">
        <f t="shared" si="14"/>
        <v>5.9200000000000034E-3</v>
      </c>
      <c r="AA112" s="28">
        <f t="shared" si="14"/>
        <v>5.9200000000000034E-3</v>
      </c>
      <c r="AC112" s="28">
        <f t="shared" si="15"/>
        <v>5.9200000000000034E-3</v>
      </c>
      <c r="AD112" s="28">
        <f t="shared" si="15"/>
        <v>5.9200000000000034E-3</v>
      </c>
      <c r="AE112" s="28">
        <f t="shared" si="15"/>
        <v>5.9200000000000034E-3</v>
      </c>
      <c r="AG112" s="26">
        <f t="shared" si="16"/>
        <v>5.9200000000000034E-3</v>
      </c>
      <c r="AH112" s="26">
        <f t="shared" si="16"/>
        <v>5.9200000000000034E-3</v>
      </c>
      <c r="AI112" s="26">
        <f t="shared" si="16"/>
        <v>5.9200000000000034E-3</v>
      </c>
    </row>
    <row r="113" spans="11:35" x14ac:dyDescent="0.25">
      <c r="K113" s="26">
        <f t="shared" si="17"/>
        <v>-2.1599999999999998E-2</v>
      </c>
      <c r="M113" s="28">
        <f t="shared" si="11"/>
        <v>5.1759999999999994E-2</v>
      </c>
      <c r="N113" s="28">
        <f t="shared" si="12"/>
        <v>5.1759999999999994E-2</v>
      </c>
      <c r="O113" s="28">
        <f t="shared" si="13"/>
        <v>5.1759999999999994E-2</v>
      </c>
      <c r="Q113" s="28">
        <f t="shared" si="2"/>
        <v>-4.0799999999999968E-3</v>
      </c>
      <c r="R113" s="28">
        <f t="shared" si="3"/>
        <v>-4.0799999999999968E-3</v>
      </c>
      <c r="S113" s="28">
        <f t="shared" si="4"/>
        <v>-4.0799999999999968E-3</v>
      </c>
      <c r="U113" s="28">
        <f t="shared" si="5"/>
        <v>-9.19999999999992E-4</v>
      </c>
      <c r="V113" s="28">
        <f t="shared" si="6"/>
        <v>-9.19999999999992E-4</v>
      </c>
      <c r="W113" s="28">
        <f t="shared" si="7"/>
        <v>-9.19999999999992E-4</v>
      </c>
      <c r="Y113" s="28">
        <f t="shared" si="14"/>
        <v>3.1600000000000048E-3</v>
      </c>
      <c r="Z113" s="28">
        <f t="shared" si="14"/>
        <v>3.1600000000000048E-3</v>
      </c>
      <c r="AA113" s="28">
        <f t="shared" si="14"/>
        <v>3.1600000000000048E-3</v>
      </c>
      <c r="AC113" s="28">
        <f t="shared" si="15"/>
        <v>4.0799999999999968E-3</v>
      </c>
      <c r="AD113" s="28">
        <f t="shared" si="15"/>
        <v>4.0799999999999968E-3</v>
      </c>
      <c r="AE113" s="28">
        <f t="shared" si="15"/>
        <v>4.0799999999999968E-3</v>
      </c>
      <c r="AG113" s="26">
        <f t="shared" si="16"/>
        <v>3.1600000000000048E-3</v>
      </c>
      <c r="AH113" s="26">
        <f t="shared" si="16"/>
        <v>3.1600000000000048E-3</v>
      </c>
      <c r="AI113" s="26">
        <f t="shared" si="16"/>
        <v>3.1600000000000048E-3</v>
      </c>
    </row>
    <row r="114" spans="11:35" x14ac:dyDescent="0.25">
      <c r="K114" s="26">
        <f t="shared" si="17"/>
        <v>-2.3999999999999997E-2</v>
      </c>
      <c r="M114" s="28">
        <f t="shared" si="11"/>
        <v>5.439999999999999E-2</v>
      </c>
      <c r="N114" s="28">
        <f t="shared" si="12"/>
        <v>5.439999999999999E-2</v>
      </c>
      <c r="O114" s="28">
        <f t="shared" si="13"/>
        <v>5.439999999999999E-2</v>
      </c>
      <c r="Q114" s="28">
        <f t="shared" si="2"/>
        <v>-7.1999999999999981E-3</v>
      </c>
      <c r="R114" s="28">
        <f t="shared" si="3"/>
        <v>-7.1999999999999981E-3</v>
      </c>
      <c r="S114" s="28">
        <f t="shared" si="4"/>
        <v>-7.1999999999999981E-3</v>
      </c>
      <c r="U114" s="28">
        <f t="shared" si="5"/>
        <v>-6.7999999999999883E-3</v>
      </c>
      <c r="V114" s="28">
        <f t="shared" si="6"/>
        <v>-6.7999999999999883E-3</v>
      </c>
      <c r="W114" s="28">
        <f t="shared" si="7"/>
        <v>-6.7999999999999883E-3</v>
      </c>
      <c r="Y114" s="28">
        <f t="shared" si="14"/>
        <v>4.0000000000000972E-4</v>
      </c>
      <c r="Z114" s="28">
        <f t="shared" si="14"/>
        <v>4.0000000000000972E-4</v>
      </c>
      <c r="AA114" s="28">
        <f t="shared" si="14"/>
        <v>4.0000000000000972E-4</v>
      </c>
      <c r="AC114" s="28">
        <f t="shared" si="15"/>
        <v>7.1999999999999981E-3</v>
      </c>
      <c r="AD114" s="28">
        <f t="shared" si="15"/>
        <v>7.1999999999999981E-3</v>
      </c>
      <c r="AE114" s="28">
        <f t="shared" si="15"/>
        <v>7.1999999999999981E-3</v>
      </c>
      <c r="AG114" s="26">
        <f t="shared" si="16"/>
        <v>4.0000000000000972E-4</v>
      </c>
      <c r="AH114" s="26">
        <f t="shared" si="16"/>
        <v>4.0000000000000972E-4</v>
      </c>
      <c r="AI114" s="26">
        <f t="shared" si="16"/>
        <v>4.0000000000000972E-4</v>
      </c>
    </row>
    <row r="115" spans="11:35" x14ac:dyDescent="0.25">
      <c r="K115" s="26">
        <f t="shared" si="17"/>
        <v>-2.6399999999999996E-2</v>
      </c>
      <c r="M115" s="28">
        <f t="shared" si="11"/>
        <v>5.7039999999999993E-2</v>
      </c>
      <c r="N115" s="28">
        <f t="shared" si="12"/>
        <v>5.7039999999999993E-2</v>
      </c>
      <c r="O115" s="28">
        <f t="shared" si="13"/>
        <v>5.7039999999999993E-2</v>
      </c>
      <c r="Q115" s="28">
        <f t="shared" si="2"/>
        <v>-1.0319999999999996E-2</v>
      </c>
      <c r="R115" s="28">
        <f t="shared" si="3"/>
        <v>-1.0319999999999996E-2</v>
      </c>
      <c r="S115" s="28">
        <f t="shared" si="4"/>
        <v>-1.0319999999999996E-2</v>
      </c>
      <c r="U115" s="28">
        <f t="shared" si="5"/>
        <v>-1.2679999999999992E-2</v>
      </c>
      <c r="V115" s="28">
        <f t="shared" si="6"/>
        <v>-1.2679999999999992E-2</v>
      </c>
      <c r="W115" s="28">
        <f t="shared" si="7"/>
        <v>-1.2679999999999992E-2</v>
      </c>
      <c r="Y115" s="28">
        <f t="shared" si="14"/>
        <v>-2.3599999999999958E-3</v>
      </c>
      <c r="Z115" s="28">
        <f t="shared" si="14"/>
        <v>-2.3599999999999958E-3</v>
      </c>
      <c r="AA115" s="28">
        <f t="shared" si="14"/>
        <v>-2.3599999999999958E-3</v>
      </c>
      <c r="AC115" s="28">
        <f t="shared" si="15"/>
        <v>1.0319999999999996E-2</v>
      </c>
      <c r="AD115" s="28">
        <f t="shared" si="15"/>
        <v>1.0319999999999996E-2</v>
      </c>
      <c r="AE115" s="28">
        <f t="shared" si="15"/>
        <v>1.0319999999999996E-2</v>
      </c>
      <c r="AG115" s="26">
        <f t="shared" si="16"/>
        <v>-2.3599999999999958E-3</v>
      </c>
      <c r="AH115" s="26">
        <f t="shared" si="16"/>
        <v>-2.3599999999999958E-3</v>
      </c>
      <c r="AI115" s="26">
        <f t="shared" si="16"/>
        <v>-2.3599999999999958E-3</v>
      </c>
    </row>
    <row r="116" spans="11:35" x14ac:dyDescent="0.25">
      <c r="K116" s="26">
        <f t="shared" si="17"/>
        <v>-2.8799999999999996E-2</v>
      </c>
      <c r="M116" s="28">
        <f t="shared" si="11"/>
        <v>5.9679999999999997E-2</v>
      </c>
      <c r="N116" s="28">
        <f t="shared" si="12"/>
        <v>5.9679999999999997E-2</v>
      </c>
      <c r="O116" s="28">
        <f t="shared" si="13"/>
        <v>5.9679999999999997E-2</v>
      </c>
      <c r="Q116" s="28">
        <f t="shared" si="2"/>
        <v>-1.3439999999999994E-2</v>
      </c>
      <c r="R116" s="28">
        <f t="shared" si="3"/>
        <v>-1.3439999999999994E-2</v>
      </c>
      <c r="S116" s="28">
        <f t="shared" si="4"/>
        <v>-1.3439999999999994E-2</v>
      </c>
      <c r="U116" s="28">
        <f t="shared" si="5"/>
        <v>-1.8559999999999979E-2</v>
      </c>
      <c r="V116" s="28">
        <f t="shared" si="6"/>
        <v>-1.8559999999999979E-2</v>
      </c>
      <c r="W116" s="28">
        <f t="shared" si="7"/>
        <v>-1.8559999999999979E-2</v>
      </c>
      <c r="Y116" s="28">
        <f t="shared" si="14"/>
        <v>-5.1199999999999857E-3</v>
      </c>
      <c r="Z116" s="28">
        <f t="shared" si="14"/>
        <v>-5.1199999999999857E-3</v>
      </c>
      <c r="AA116" s="28">
        <f t="shared" si="14"/>
        <v>-5.1199999999999857E-3</v>
      </c>
      <c r="AC116" s="28">
        <f t="shared" si="15"/>
        <v>1.3439999999999994E-2</v>
      </c>
      <c r="AD116" s="28">
        <f t="shared" si="15"/>
        <v>1.3439999999999994E-2</v>
      </c>
      <c r="AE116" s="28">
        <f t="shared" si="15"/>
        <v>1.3439999999999994E-2</v>
      </c>
      <c r="AG116" s="26">
        <f t="shared" si="16"/>
        <v>-5.1199999999999857E-3</v>
      </c>
      <c r="AH116" s="26">
        <f t="shared" si="16"/>
        <v>-5.1199999999999857E-3</v>
      </c>
      <c r="AI116" s="26">
        <f t="shared" si="16"/>
        <v>-5.1199999999999857E-3</v>
      </c>
    </row>
    <row r="119" spans="11:35" x14ac:dyDescent="0.25">
      <c r="K119" t="s">
        <v>33</v>
      </c>
      <c r="L119" s="25">
        <v>2.3999999999999998E-3</v>
      </c>
    </row>
    <row r="121" spans="11:35" x14ac:dyDescent="0.25">
      <c r="L121" t="s">
        <v>34</v>
      </c>
    </row>
    <row r="122" spans="11:35" x14ac:dyDescent="0.25">
      <c r="L122" t="s">
        <v>43</v>
      </c>
      <c r="M122" t="s">
        <v>44</v>
      </c>
      <c r="O122" t="s">
        <v>43</v>
      </c>
      <c r="P122" t="s">
        <v>44</v>
      </c>
      <c r="R122" t="s">
        <v>43</v>
      </c>
      <c r="S122" t="s">
        <v>44</v>
      </c>
    </row>
    <row r="123" spans="11:35" x14ac:dyDescent="0.25">
      <c r="L123" s="26">
        <f>D50</f>
        <v>0</v>
      </c>
      <c r="M123">
        <v>-0.1</v>
      </c>
      <c r="O123">
        <v>-0.02</v>
      </c>
      <c r="P123" s="26">
        <f>M124</f>
        <v>2.8000000000000001E-2</v>
      </c>
      <c r="R123" s="26">
        <f>L123</f>
        <v>0</v>
      </c>
      <c r="S123" s="26">
        <f>P124</f>
        <v>2.8000000000000001E-2</v>
      </c>
    </row>
    <row r="124" spans="11:35" x14ac:dyDescent="0.25">
      <c r="L124" s="26">
        <f>L123</f>
        <v>0</v>
      </c>
      <c r="M124" s="26">
        <f>D53</f>
        <v>2.8000000000000001E-2</v>
      </c>
      <c r="O124" s="26">
        <f>L123</f>
        <v>0</v>
      </c>
      <c r="P124" s="26">
        <f>P123</f>
        <v>2.8000000000000001E-2</v>
      </c>
      <c r="R124" s="26">
        <f>L124</f>
        <v>0</v>
      </c>
      <c r="S124" s="26">
        <f>S123</f>
        <v>2.8000000000000001E-2</v>
      </c>
    </row>
    <row r="127" spans="11:35" x14ac:dyDescent="0.25">
      <c r="L127" t="s">
        <v>35</v>
      </c>
    </row>
    <row r="128" spans="11:35" x14ac:dyDescent="0.25">
      <c r="L128" t="s">
        <v>43</v>
      </c>
      <c r="M128" t="s">
        <v>44</v>
      </c>
      <c r="O128" t="s">
        <v>43</v>
      </c>
      <c r="P128" t="s">
        <v>44</v>
      </c>
      <c r="R128" t="s">
        <v>43</v>
      </c>
      <c r="S128" t="s">
        <v>44</v>
      </c>
    </row>
    <row r="129" spans="12:19" x14ac:dyDescent="0.25">
      <c r="L129" s="26">
        <f>G50</f>
        <v>0</v>
      </c>
      <c r="M129">
        <f>M123</f>
        <v>-0.1</v>
      </c>
      <c r="O129">
        <f>O123</f>
        <v>-0.02</v>
      </c>
      <c r="P129" s="26">
        <f>M130</f>
        <v>2.8000000000000001E-2</v>
      </c>
      <c r="R129" s="26">
        <f>L129</f>
        <v>0</v>
      </c>
      <c r="S129" s="26">
        <f>P130</f>
        <v>2.8000000000000001E-2</v>
      </c>
    </row>
    <row r="130" spans="12:19" x14ac:dyDescent="0.25">
      <c r="L130" s="26">
        <f>L129</f>
        <v>0</v>
      </c>
      <c r="M130" s="26">
        <f>G53</f>
        <v>2.8000000000000001E-2</v>
      </c>
      <c r="O130" s="26">
        <f>L130</f>
        <v>0</v>
      </c>
      <c r="P130" s="26">
        <f>M130</f>
        <v>2.8000000000000001E-2</v>
      </c>
      <c r="R130" s="26">
        <f>L130</f>
        <v>0</v>
      </c>
      <c r="S130" s="26">
        <f>S129</f>
        <v>2.8000000000000001E-2</v>
      </c>
    </row>
    <row r="133" spans="12:19" x14ac:dyDescent="0.25">
      <c r="L133" t="s">
        <v>36</v>
      </c>
    </row>
    <row r="134" spans="12:19" x14ac:dyDescent="0.25">
      <c r="L134" t="s">
        <v>43</v>
      </c>
      <c r="M134" t="s">
        <v>44</v>
      </c>
      <c r="O134" t="s">
        <v>43</v>
      </c>
      <c r="P134" t="s">
        <v>44</v>
      </c>
      <c r="R134" t="s">
        <v>43</v>
      </c>
      <c r="S134" t="s">
        <v>44</v>
      </c>
    </row>
    <row r="135" spans="12:19" x14ac:dyDescent="0.25">
      <c r="L135" s="26">
        <f>I50</f>
        <v>0</v>
      </c>
      <c r="M135">
        <f>M129</f>
        <v>-0.1</v>
      </c>
      <c r="O135">
        <f>O129</f>
        <v>-0.02</v>
      </c>
      <c r="P135" s="26">
        <f>M136</f>
        <v>2.8000000000000001E-2</v>
      </c>
      <c r="R135" s="26">
        <f>L135</f>
        <v>0</v>
      </c>
      <c r="S135" s="26">
        <f>P136</f>
        <v>2.8000000000000001E-2</v>
      </c>
    </row>
    <row r="136" spans="12:19" x14ac:dyDescent="0.25">
      <c r="L136" s="26">
        <f>L135</f>
        <v>0</v>
      </c>
      <c r="M136" s="26">
        <f>I53</f>
        <v>2.8000000000000001E-2</v>
      </c>
      <c r="O136" s="26">
        <f>L136</f>
        <v>0</v>
      </c>
      <c r="P136" s="26">
        <f>M136</f>
        <v>2.8000000000000001E-2</v>
      </c>
      <c r="R136" s="26">
        <f>L136</f>
        <v>0</v>
      </c>
      <c r="S136" s="26">
        <f>S135</f>
        <v>2.8000000000000001E-2</v>
      </c>
    </row>
    <row r="140" spans="12:19" x14ac:dyDescent="0.25">
      <c r="L140" t="s">
        <v>34</v>
      </c>
    </row>
    <row r="141" spans="12:19" x14ac:dyDescent="0.25">
      <c r="L141" t="s">
        <v>43</v>
      </c>
      <c r="M141" t="s">
        <v>44</v>
      </c>
      <c r="O141" t="s">
        <v>43</v>
      </c>
      <c r="P141" t="s">
        <v>44</v>
      </c>
      <c r="R141" t="s">
        <v>43</v>
      </c>
      <c r="S141" t="s">
        <v>44</v>
      </c>
    </row>
    <row r="142" spans="12:19" x14ac:dyDescent="0.25">
      <c r="L142" s="26">
        <f>L123</f>
        <v>0</v>
      </c>
      <c r="M142">
        <v>0</v>
      </c>
      <c r="O142">
        <v>-0.02</v>
      </c>
      <c r="P142" s="26">
        <f>M143</f>
        <v>2.4E-2</v>
      </c>
      <c r="R142" s="26">
        <f>L142</f>
        <v>0</v>
      </c>
      <c r="S142" s="26">
        <f>P143</f>
        <v>2.4E-2</v>
      </c>
    </row>
    <row r="143" spans="12:19" x14ac:dyDescent="0.25">
      <c r="L143" s="26">
        <f>-L124</f>
        <v>0</v>
      </c>
      <c r="M143" s="26">
        <f>D54</f>
        <v>2.4E-2</v>
      </c>
      <c r="O143" s="26">
        <f>L142</f>
        <v>0</v>
      </c>
      <c r="P143" s="26">
        <f>P142</f>
        <v>2.4E-2</v>
      </c>
      <c r="R143" s="26">
        <f>L143</f>
        <v>0</v>
      </c>
      <c r="S143" s="26">
        <f>S142</f>
        <v>2.4E-2</v>
      </c>
    </row>
    <row r="146" spans="12:19" x14ac:dyDescent="0.25">
      <c r="L146" t="s">
        <v>35</v>
      </c>
    </row>
    <row r="147" spans="12:19" x14ac:dyDescent="0.25">
      <c r="L147" t="s">
        <v>43</v>
      </c>
      <c r="M147" t="s">
        <v>44</v>
      </c>
      <c r="O147" t="s">
        <v>43</v>
      </c>
      <c r="P147" t="s">
        <v>44</v>
      </c>
      <c r="R147" t="s">
        <v>43</v>
      </c>
      <c r="S147" t="s">
        <v>44</v>
      </c>
    </row>
    <row r="148" spans="12:19" x14ac:dyDescent="0.25">
      <c r="L148" s="26">
        <f>L129</f>
        <v>0</v>
      </c>
      <c r="M148">
        <f>M142</f>
        <v>0</v>
      </c>
      <c r="O148">
        <v>-0.02</v>
      </c>
      <c r="P148" s="26">
        <f>M149</f>
        <v>2.4E-2</v>
      </c>
      <c r="R148" s="26">
        <f>L148</f>
        <v>0</v>
      </c>
      <c r="S148" s="26">
        <f>P149</f>
        <v>2.4E-2</v>
      </c>
    </row>
    <row r="149" spans="12:19" x14ac:dyDescent="0.25">
      <c r="L149" s="26">
        <f>L148</f>
        <v>0</v>
      </c>
      <c r="M149" s="26">
        <f>G54</f>
        <v>2.4E-2</v>
      </c>
      <c r="O149" s="26">
        <f>L148</f>
        <v>0</v>
      </c>
      <c r="P149" s="26">
        <f>P148</f>
        <v>2.4E-2</v>
      </c>
      <c r="R149" s="26">
        <f>L149</f>
        <v>0</v>
      </c>
      <c r="S149" s="26">
        <f>S148</f>
        <v>2.4E-2</v>
      </c>
    </row>
    <row r="152" spans="12:19" x14ac:dyDescent="0.25">
      <c r="L152" t="s">
        <v>36</v>
      </c>
    </row>
    <row r="153" spans="12:19" x14ac:dyDescent="0.25">
      <c r="L153" t="s">
        <v>43</v>
      </c>
      <c r="M153" t="s">
        <v>44</v>
      </c>
      <c r="O153" t="s">
        <v>43</v>
      </c>
      <c r="P153" t="s">
        <v>44</v>
      </c>
      <c r="R153" t="s">
        <v>43</v>
      </c>
      <c r="S153" t="s">
        <v>44</v>
      </c>
    </row>
    <row r="154" spans="12:19" x14ac:dyDescent="0.25">
      <c r="L154" s="26">
        <f>I50</f>
        <v>0</v>
      </c>
      <c r="M154">
        <f>M148</f>
        <v>0</v>
      </c>
      <c r="O154">
        <v>-0.02</v>
      </c>
      <c r="P154" s="26">
        <f>M155</f>
        <v>2.4E-2</v>
      </c>
      <c r="R154" s="26">
        <f>L154</f>
        <v>0</v>
      </c>
      <c r="S154" s="26">
        <f>P155</f>
        <v>2.4E-2</v>
      </c>
    </row>
    <row r="155" spans="12:19" x14ac:dyDescent="0.25">
      <c r="L155" s="26">
        <f>L154</f>
        <v>0</v>
      </c>
      <c r="M155" s="26">
        <f>I54</f>
        <v>2.4E-2</v>
      </c>
      <c r="O155" s="26">
        <f>L154</f>
        <v>0</v>
      </c>
      <c r="P155" s="26">
        <f>P154</f>
        <v>2.4E-2</v>
      </c>
      <c r="R155" s="26">
        <f>L155</f>
        <v>0</v>
      </c>
      <c r="S155" s="26">
        <f>S154</f>
        <v>2.4E-2</v>
      </c>
    </row>
  </sheetData>
  <sheetProtection sheet="1" objects="1" scenarios="1"/>
  <protectedRanges>
    <protectedRange sqref="I9:I13" name="Range15"/>
    <protectedRange sqref="G9:G13" name="Range14"/>
    <protectedRange sqref="D75:D77" name="Range11"/>
    <protectedRange sqref="I44:I47" name="Range9"/>
    <protectedRange sqref="G44:G47" name="Range8"/>
    <protectedRange sqref="D44:D47" name="Range7"/>
    <protectedRange sqref="I37:I40" name="Range6"/>
    <protectedRange sqref="G37:G40" name="Range5"/>
    <protectedRange sqref="D37:D40" name="Range4"/>
    <protectedRange sqref="D79:D83" name="Range1"/>
    <protectedRange sqref="G79:G83 I79:I83" name="Range2"/>
    <protectedRange sqref="D60:D66" name="Range10"/>
    <protectedRange sqref="G9:G13" name="Range12"/>
    <protectedRange sqref="I9:I13" name="Range13"/>
  </protectedRanges>
  <pageMargins left="0.7" right="0.7" top="0.75" bottom="0.75" header="0.3" footer="0.3"/>
  <pageSetup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Equation.DSMT4" shapeId="12289" r:id="rId4">
          <objectPr defaultSize="0" autoPict="0" r:id="rId5">
            <anchor moveWithCells="1" siz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0</xdr:colOff>
                <xdr:row>38</xdr:row>
                <xdr:rowOff>0</xdr:rowOff>
              </to>
            </anchor>
          </objectPr>
        </oleObject>
      </mc:Choice>
      <mc:Fallback>
        <oleObject progId="Equation.DSMT4" shapeId="12289" r:id="rId4"/>
      </mc:Fallback>
    </mc:AlternateContent>
    <mc:AlternateContent xmlns:mc="http://schemas.openxmlformats.org/markup-compatibility/2006">
      <mc:Choice Requires="x14">
        <oleObject progId="Equation.DSMT4" shapeId="12290" r:id="rId6">
          <objectPr defaultSize="0" autoPict="0" r:id="rId7">
            <anchor moveWithCells="1" sizeWithCells="1">
              <from>
                <xdr:col>0</xdr:col>
                <xdr:colOff>0</xdr:colOff>
                <xdr:row>34</xdr:row>
                <xdr:rowOff>114300</xdr:rowOff>
              </from>
              <to>
                <xdr:col>0</xdr:col>
                <xdr:colOff>0</xdr:colOff>
                <xdr:row>38</xdr:row>
                <xdr:rowOff>0</xdr:rowOff>
              </to>
            </anchor>
          </objectPr>
        </oleObject>
      </mc:Choice>
      <mc:Fallback>
        <oleObject progId="Equation.DSMT4" shapeId="12290" r:id="rId6"/>
      </mc:Fallback>
    </mc:AlternateContent>
    <mc:AlternateContent xmlns:mc="http://schemas.openxmlformats.org/markup-compatibility/2006">
      <mc:Choice Requires="x14">
        <oleObject progId="Equation.DSMT4" shapeId="12291" r:id="rId8">
          <objectPr defaultSize="0" autoPict="0" r:id="rId9">
            <anchor moveWithCells="1" sizeWithCells="1">
              <from>
                <xdr:col>0</xdr:col>
                <xdr:colOff>0</xdr:colOff>
                <xdr:row>67</xdr:row>
                <xdr:rowOff>28575</xdr:rowOff>
              </from>
              <to>
                <xdr:col>0</xdr:col>
                <xdr:colOff>0</xdr:colOff>
                <xdr:row>68</xdr:row>
                <xdr:rowOff>28575</xdr:rowOff>
              </to>
            </anchor>
          </objectPr>
        </oleObject>
      </mc:Choice>
      <mc:Fallback>
        <oleObject progId="Equation.DSMT4" shapeId="12291" r:id="rId8"/>
      </mc:Fallback>
    </mc:AlternateContent>
    <mc:AlternateContent xmlns:mc="http://schemas.openxmlformats.org/markup-compatibility/2006">
      <mc:Choice Requires="x14">
        <oleObject progId="Equation.DSMT4" shapeId="12292" r:id="rId10">
          <objectPr defaultSize="0" autoPict="0" r:id="rId11">
            <anchor moveWithCells="1" sizeWithCells="1">
              <from>
                <xdr:col>0</xdr:col>
                <xdr:colOff>0</xdr:colOff>
                <xdr:row>67</xdr:row>
                <xdr:rowOff>0</xdr:rowOff>
              </from>
              <to>
                <xdr:col>0</xdr:col>
                <xdr:colOff>0</xdr:colOff>
                <xdr:row>68</xdr:row>
                <xdr:rowOff>66675</xdr:rowOff>
              </to>
            </anchor>
          </objectPr>
        </oleObject>
      </mc:Choice>
      <mc:Fallback>
        <oleObject progId="Equation.DSMT4" shapeId="12292" r:id="rId10"/>
      </mc:Fallback>
    </mc:AlternateContent>
    <mc:AlternateContent xmlns:mc="http://schemas.openxmlformats.org/markup-compatibility/2006">
      <mc:Choice Requires="x14">
        <oleObject progId="Equation.DSMT4" shapeId="12293" r:id="rId12">
          <objectPr defaultSize="0" autoPict="0" r:id="rId13">
            <anchor moveWithCells="1" sizeWithCells="1">
              <from>
                <xdr:col>0</xdr:col>
                <xdr:colOff>0</xdr:colOff>
                <xdr:row>67</xdr:row>
                <xdr:rowOff>38100</xdr:rowOff>
              </from>
              <to>
                <xdr:col>0</xdr:col>
                <xdr:colOff>0</xdr:colOff>
                <xdr:row>68</xdr:row>
                <xdr:rowOff>66675</xdr:rowOff>
              </to>
            </anchor>
          </objectPr>
        </oleObject>
      </mc:Choice>
      <mc:Fallback>
        <oleObject progId="Equation.DSMT4" shapeId="12293" r:id="rId12"/>
      </mc:Fallback>
    </mc:AlternateContent>
    <mc:AlternateContent xmlns:mc="http://schemas.openxmlformats.org/markup-compatibility/2006">
      <mc:Choice Requires="x14">
        <oleObject progId="Equation.DSMT4" shapeId="12294" r:id="rId14">
          <objectPr defaultSize="0" autoPict="0" r:id="rId9">
            <anchor moveWithCells="1" sizeWithCells="1">
              <from>
                <xdr:col>0</xdr:col>
                <xdr:colOff>0</xdr:colOff>
                <xdr:row>67</xdr:row>
                <xdr:rowOff>9525</xdr:rowOff>
              </from>
              <to>
                <xdr:col>0</xdr:col>
                <xdr:colOff>0</xdr:colOff>
                <xdr:row>68</xdr:row>
                <xdr:rowOff>28575</xdr:rowOff>
              </to>
            </anchor>
          </objectPr>
        </oleObject>
      </mc:Choice>
      <mc:Fallback>
        <oleObject progId="Equation.DSMT4" shapeId="12294" r:id="rId14"/>
      </mc:Fallback>
    </mc:AlternateContent>
    <mc:AlternateContent xmlns:mc="http://schemas.openxmlformats.org/markup-compatibility/2006">
      <mc:Choice Requires="x14">
        <oleObject progId="Equation.DSMT4" shapeId="12295" r:id="rId15">
          <objectPr defaultSize="0" autoPict="0" r:id="rId11">
            <anchor moveWithCells="1" sizeWithCells="1">
              <from>
                <xdr:col>0</xdr:col>
                <xdr:colOff>0</xdr:colOff>
                <xdr:row>67</xdr:row>
                <xdr:rowOff>0</xdr:rowOff>
              </from>
              <to>
                <xdr:col>0</xdr:col>
                <xdr:colOff>0</xdr:colOff>
                <xdr:row>68</xdr:row>
                <xdr:rowOff>66675</xdr:rowOff>
              </to>
            </anchor>
          </objectPr>
        </oleObject>
      </mc:Choice>
      <mc:Fallback>
        <oleObject progId="Equation.DSMT4" shapeId="12295" r:id="rId15"/>
      </mc:Fallback>
    </mc:AlternateContent>
    <mc:AlternateContent xmlns:mc="http://schemas.openxmlformats.org/markup-compatibility/2006">
      <mc:Choice Requires="x14">
        <oleObject progId="Equation.DSMT4" shapeId="12296" r:id="rId16">
          <objectPr defaultSize="0" autoPict="0" r:id="rId13">
            <anchor moveWithCells="1" sizeWithCells="1">
              <from>
                <xdr:col>0</xdr:col>
                <xdr:colOff>0</xdr:colOff>
                <xdr:row>67</xdr:row>
                <xdr:rowOff>38100</xdr:rowOff>
              </from>
              <to>
                <xdr:col>0</xdr:col>
                <xdr:colOff>0</xdr:colOff>
                <xdr:row>68</xdr:row>
                <xdr:rowOff>66675</xdr:rowOff>
              </to>
            </anchor>
          </objectPr>
        </oleObject>
      </mc:Choice>
      <mc:Fallback>
        <oleObject progId="Equation.DSMT4" shapeId="12296" r:id="rId16"/>
      </mc:Fallback>
    </mc:AlternateContent>
    <mc:AlternateContent xmlns:mc="http://schemas.openxmlformats.org/markup-compatibility/2006">
      <mc:Choice Requires="x14">
        <oleObject progId="Equation.DSMT4" shapeId="12297" r:id="rId17">
          <objectPr defaultSize="0" autoPict="0" r:id="rId13">
            <anchor moveWithCells="1" sizeWithCells="1">
              <from>
                <xdr:col>1</xdr:col>
                <xdr:colOff>723900</xdr:colOff>
                <xdr:row>56</xdr:row>
                <xdr:rowOff>0</xdr:rowOff>
              </from>
              <to>
                <xdr:col>3</xdr:col>
                <xdr:colOff>85725</xdr:colOff>
                <xdr:row>56</xdr:row>
                <xdr:rowOff>0</xdr:rowOff>
              </to>
            </anchor>
          </objectPr>
        </oleObject>
      </mc:Choice>
      <mc:Fallback>
        <oleObject progId="Equation.DSMT4" shapeId="12297" r:id="rId17"/>
      </mc:Fallback>
    </mc:AlternateContent>
    <mc:AlternateContent xmlns:mc="http://schemas.openxmlformats.org/markup-compatibility/2006">
      <mc:Choice Requires="x14">
        <oleObject progId="Equation.DSMT4" shapeId="12298" r:id="rId18">
          <objectPr defaultSize="0" autoPict="0" r:id="rId9">
            <anchor moveWithCells="1" sizeWithCells="1">
              <from>
                <xdr:col>1</xdr:col>
                <xdr:colOff>76200</xdr:colOff>
                <xdr:row>56</xdr:row>
                <xdr:rowOff>0</xdr:rowOff>
              </from>
              <to>
                <xdr:col>1</xdr:col>
                <xdr:colOff>190500</xdr:colOff>
                <xdr:row>56</xdr:row>
                <xdr:rowOff>0</xdr:rowOff>
              </to>
            </anchor>
          </objectPr>
        </oleObject>
      </mc:Choice>
      <mc:Fallback>
        <oleObject progId="Equation.DSMT4" shapeId="12298" r:id="rId18"/>
      </mc:Fallback>
    </mc:AlternateContent>
    <mc:AlternateContent xmlns:mc="http://schemas.openxmlformats.org/markup-compatibility/2006">
      <mc:Choice Requires="x14">
        <oleObject progId="Equation.DSMT4" shapeId="12299" r:id="rId19">
          <objectPr defaultSize="0" autoPict="0" r:id="rId11">
            <anchor moveWithCells="1" sizeWithCells="1">
              <from>
                <xdr:col>1</xdr:col>
                <xdr:colOff>733425</xdr:colOff>
                <xdr:row>56</xdr:row>
                <xdr:rowOff>0</xdr:rowOff>
              </from>
              <to>
                <xdr:col>2</xdr:col>
                <xdr:colOff>295275</xdr:colOff>
                <xdr:row>56</xdr:row>
                <xdr:rowOff>0</xdr:rowOff>
              </to>
            </anchor>
          </objectPr>
        </oleObject>
      </mc:Choice>
      <mc:Fallback>
        <oleObject progId="Equation.DSMT4" shapeId="12299" r:id="rId19"/>
      </mc:Fallback>
    </mc:AlternateContent>
    <mc:AlternateContent xmlns:mc="http://schemas.openxmlformats.org/markup-compatibility/2006">
      <mc:Choice Requires="x14">
        <oleObject progId="Equation.DSMT4" shapeId="12300" r:id="rId20">
          <objectPr defaultSize="0" autoPict="0" r:id="rId9">
            <anchor moveWithCells="1" sizeWithCells="1">
              <from>
                <xdr:col>0</xdr:col>
                <xdr:colOff>0</xdr:colOff>
                <xdr:row>67</xdr:row>
                <xdr:rowOff>9525</xdr:rowOff>
              </from>
              <to>
                <xdr:col>0</xdr:col>
                <xdr:colOff>0</xdr:colOff>
                <xdr:row>68</xdr:row>
                <xdr:rowOff>28575</xdr:rowOff>
              </to>
            </anchor>
          </objectPr>
        </oleObject>
      </mc:Choice>
      <mc:Fallback>
        <oleObject progId="Equation.DSMT4" shapeId="12300" r:id="rId20"/>
      </mc:Fallback>
    </mc:AlternateContent>
    <mc:AlternateContent xmlns:mc="http://schemas.openxmlformats.org/markup-compatibility/2006">
      <mc:Choice Requires="x14">
        <oleObject progId="Equation.DSMT4" shapeId="12301" r:id="rId21">
          <objectPr defaultSize="0" autoPict="0" r:id="rId22">
            <anchor moveWithCells="1" sizeWithCells="1">
              <from>
                <xdr:col>1</xdr:col>
                <xdr:colOff>1600200</xdr:colOff>
                <xdr:row>35</xdr:row>
                <xdr:rowOff>180975</xdr:rowOff>
              </from>
              <to>
                <xdr:col>2</xdr:col>
                <xdr:colOff>257175</xdr:colOff>
                <xdr:row>37</xdr:row>
                <xdr:rowOff>28575</xdr:rowOff>
              </to>
            </anchor>
          </objectPr>
        </oleObject>
      </mc:Choice>
      <mc:Fallback>
        <oleObject progId="Equation.DSMT4" shapeId="12301" r:id="rId21"/>
      </mc:Fallback>
    </mc:AlternateContent>
    <mc:AlternateContent xmlns:mc="http://schemas.openxmlformats.org/markup-compatibility/2006">
      <mc:Choice Requires="x14">
        <oleObject progId="Equation.DSMT4" shapeId="12302" r:id="rId23">
          <objectPr defaultSize="0" autoPict="0" r:id="rId24">
            <anchor moveWithCells="1" sizeWithCells="1">
              <from>
                <xdr:col>1</xdr:col>
                <xdr:colOff>1590675</xdr:colOff>
                <xdr:row>37</xdr:row>
                <xdr:rowOff>0</xdr:rowOff>
              </from>
              <to>
                <xdr:col>2</xdr:col>
                <xdr:colOff>714375</xdr:colOff>
                <xdr:row>38</xdr:row>
                <xdr:rowOff>38100</xdr:rowOff>
              </to>
            </anchor>
          </objectPr>
        </oleObject>
      </mc:Choice>
      <mc:Fallback>
        <oleObject progId="Equation.DSMT4" shapeId="12302" r:id="rId23"/>
      </mc:Fallback>
    </mc:AlternateContent>
    <mc:AlternateContent xmlns:mc="http://schemas.openxmlformats.org/markup-compatibility/2006">
      <mc:Choice Requires="x14">
        <oleObject progId="Equation.DSMT4" shapeId="12303" r:id="rId25">
          <objectPr defaultSize="0" autoPict="0" r:id="rId26">
            <anchor moveWithCells="1" sizeWithCells="1">
              <from>
                <xdr:col>1</xdr:col>
                <xdr:colOff>1704975</xdr:colOff>
                <xdr:row>38</xdr:row>
                <xdr:rowOff>28575</xdr:rowOff>
              </from>
              <to>
                <xdr:col>2</xdr:col>
                <xdr:colOff>771525</xdr:colOff>
                <xdr:row>39</xdr:row>
                <xdr:rowOff>66675</xdr:rowOff>
              </to>
            </anchor>
          </objectPr>
        </oleObject>
      </mc:Choice>
      <mc:Fallback>
        <oleObject progId="Equation.DSMT4" shapeId="12303" r:id="rId25"/>
      </mc:Fallback>
    </mc:AlternateContent>
    <mc:AlternateContent xmlns:mc="http://schemas.openxmlformats.org/markup-compatibility/2006">
      <mc:Choice Requires="x14">
        <oleObject progId="Equation.DSMT4" shapeId="12304" r:id="rId27">
          <objectPr defaultSize="0" autoPict="0" r:id="rId28">
            <anchor moveWithCells="1" sizeWithCells="1">
              <from>
                <xdr:col>1</xdr:col>
                <xdr:colOff>1781175</xdr:colOff>
                <xdr:row>39</xdr:row>
                <xdr:rowOff>28575</xdr:rowOff>
              </from>
              <to>
                <xdr:col>1</xdr:col>
                <xdr:colOff>2047875</xdr:colOff>
                <xdr:row>40</xdr:row>
                <xdr:rowOff>0</xdr:rowOff>
              </to>
            </anchor>
          </objectPr>
        </oleObject>
      </mc:Choice>
      <mc:Fallback>
        <oleObject progId="Equation.DSMT4" shapeId="12304" r:id="rId27"/>
      </mc:Fallback>
    </mc:AlternateContent>
    <mc:AlternateContent xmlns:mc="http://schemas.openxmlformats.org/markup-compatibility/2006">
      <mc:Choice Requires="x14">
        <oleObject progId="Equation.DSMT4" shapeId="12305" r:id="rId29">
          <objectPr defaultSize="0" autoPict="0" r:id="rId30">
            <anchor moveWithCells="1" sizeWithCells="1">
              <from>
                <xdr:col>1</xdr:col>
                <xdr:colOff>1971675</xdr:colOff>
                <xdr:row>68</xdr:row>
                <xdr:rowOff>28575</xdr:rowOff>
              </from>
              <to>
                <xdr:col>2</xdr:col>
                <xdr:colOff>685800</xdr:colOff>
                <xdr:row>70</xdr:row>
                <xdr:rowOff>76200</xdr:rowOff>
              </to>
            </anchor>
          </objectPr>
        </oleObject>
      </mc:Choice>
      <mc:Fallback>
        <oleObject progId="Equation.DSMT4" shapeId="12305" r:id="rId29"/>
      </mc:Fallback>
    </mc:AlternateContent>
    <mc:AlternateContent xmlns:mc="http://schemas.openxmlformats.org/markup-compatibility/2006">
      <mc:Choice Requires="x14">
        <oleObject progId="Equation.DSMT4" shapeId="12306" r:id="rId31">
          <objectPr defaultSize="0" autoPict="0" r:id="rId32">
            <anchor moveWithCells="1" sizeWithCells="1">
              <from>
                <xdr:col>1</xdr:col>
                <xdr:colOff>2047875</xdr:colOff>
                <xdr:row>71</xdr:row>
                <xdr:rowOff>66675</xdr:rowOff>
              </from>
              <to>
                <xdr:col>2</xdr:col>
                <xdr:colOff>752475</xdr:colOff>
                <xdr:row>73</xdr:row>
                <xdr:rowOff>66675</xdr:rowOff>
              </to>
            </anchor>
          </objectPr>
        </oleObject>
      </mc:Choice>
      <mc:Fallback>
        <oleObject progId="Equation.DSMT4" shapeId="12306" r:id="rId31"/>
      </mc:Fallback>
    </mc:AlternateContent>
    <mc:AlternateContent xmlns:mc="http://schemas.openxmlformats.org/markup-compatibility/2006">
      <mc:Choice Requires="x14">
        <oleObject progId="Equation.DSMT4" shapeId="12307" r:id="rId33">
          <objectPr defaultSize="0" autoPict="0" r:id="rId34">
            <anchor moveWithCells="1" sizeWithCells="1">
              <from>
                <xdr:col>5</xdr:col>
                <xdr:colOff>0</xdr:colOff>
                <xdr:row>69</xdr:row>
                <xdr:rowOff>28575</xdr:rowOff>
              </from>
              <to>
                <xdr:col>7</xdr:col>
                <xdr:colOff>371475</xdr:colOff>
                <xdr:row>71</xdr:row>
                <xdr:rowOff>152400</xdr:rowOff>
              </to>
            </anchor>
          </objectPr>
        </oleObject>
      </mc:Choice>
      <mc:Fallback>
        <oleObject progId="Equation.DSMT4" shapeId="12307" r:id="rId33"/>
      </mc:Fallback>
    </mc:AlternateContent>
    <mc:AlternateContent xmlns:mc="http://schemas.openxmlformats.org/markup-compatibility/2006">
      <mc:Choice Requires="x14">
        <oleObject progId="Equation.DSMT4" shapeId="12308" r:id="rId35">
          <objectPr defaultSize="0" autoPict="0" r:id="rId22">
            <anchor moveWithCells="1" sizeWithCells="1">
              <from>
                <xdr:col>1</xdr:col>
                <xdr:colOff>1600200</xdr:colOff>
                <xdr:row>42</xdr:row>
                <xdr:rowOff>180975</xdr:rowOff>
              </from>
              <to>
                <xdr:col>2</xdr:col>
                <xdr:colOff>257175</xdr:colOff>
                <xdr:row>44</xdr:row>
                <xdr:rowOff>28575</xdr:rowOff>
              </to>
            </anchor>
          </objectPr>
        </oleObject>
      </mc:Choice>
      <mc:Fallback>
        <oleObject progId="Equation.DSMT4" shapeId="12308" r:id="rId35"/>
      </mc:Fallback>
    </mc:AlternateContent>
    <mc:AlternateContent xmlns:mc="http://schemas.openxmlformats.org/markup-compatibility/2006">
      <mc:Choice Requires="x14">
        <oleObject progId="Equation.DSMT4" shapeId="12309" r:id="rId36">
          <objectPr defaultSize="0" autoPict="0" r:id="rId24">
            <anchor moveWithCells="1" sizeWithCells="1">
              <from>
                <xdr:col>1</xdr:col>
                <xdr:colOff>1590675</xdr:colOff>
                <xdr:row>44</xdr:row>
                <xdr:rowOff>0</xdr:rowOff>
              </from>
              <to>
                <xdr:col>2</xdr:col>
                <xdr:colOff>714375</xdr:colOff>
                <xdr:row>45</xdr:row>
                <xdr:rowOff>38100</xdr:rowOff>
              </to>
            </anchor>
          </objectPr>
        </oleObject>
      </mc:Choice>
      <mc:Fallback>
        <oleObject progId="Equation.DSMT4" shapeId="12309" r:id="rId36"/>
      </mc:Fallback>
    </mc:AlternateContent>
    <mc:AlternateContent xmlns:mc="http://schemas.openxmlformats.org/markup-compatibility/2006">
      <mc:Choice Requires="x14">
        <oleObject progId="Equation.DSMT4" shapeId="12310" r:id="rId37">
          <objectPr defaultSize="0" autoPict="0" r:id="rId26">
            <anchor moveWithCells="1" sizeWithCells="1">
              <from>
                <xdr:col>1</xdr:col>
                <xdr:colOff>1704975</xdr:colOff>
                <xdr:row>45</xdr:row>
                <xdr:rowOff>28575</xdr:rowOff>
              </from>
              <to>
                <xdr:col>2</xdr:col>
                <xdr:colOff>771525</xdr:colOff>
                <xdr:row>46</xdr:row>
                <xdr:rowOff>66675</xdr:rowOff>
              </to>
            </anchor>
          </objectPr>
        </oleObject>
      </mc:Choice>
      <mc:Fallback>
        <oleObject progId="Equation.DSMT4" shapeId="12310" r:id="rId37"/>
      </mc:Fallback>
    </mc:AlternateContent>
    <mc:AlternateContent xmlns:mc="http://schemas.openxmlformats.org/markup-compatibility/2006">
      <mc:Choice Requires="x14">
        <oleObject progId="Equation.DSMT4" shapeId="12311" r:id="rId38">
          <objectPr defaultSize="0" r:id="rId28">
            <anchor moveWithCells="1" sizeWithCells="1">
              <from>
                <xdr:col>1</xdr:col>
                <xdr:colOff>1781175</xdr:colOff>
                <xdr:row>46</xdr:row>
                <xdr:rowOff>28575</xdr:rowOff>
              </from>
              <to>
                <xdr:col>1</xdr:col>
                <xdr:colOff>2047875</xdr:colOff>
                <xdr:row>47</xdr:row>
                <xdr:rowOff>28575</xdr:rowOff>
              </to>
            </anchor>
          </objectPr>
        </oleObject>
      </mc:Choice>
      <mc:Fallback>
        <oleObject progId="Equation.DSMT4" shapeId="12311" r:id="rId3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6:BD201"/>
  <sheetViews>
    <sheetView showGridLines="0" tabSelected="1" zoomScaleNormal="100" workbookViewId="0">
      <selection activeCell="I8" sqref="I8"/>
    </sheetView>
  </sheetViews>
  <sheetFormatPr defaultRowHeight="15" x14ac:dyDescent="0.25"/>
  <cols>
    <col min="1" max="1" width="9.140625" customWidth="1"/>
    <col min="2" max="2" width="31" customWidth="1"/>
    <col min="3" max="3" width="14.42578125" customWidth="1"/>
    <col min="4" max="4" width="11.42578125" bestFit="1" customWidth="1"/>
    <col min="5" max="5" width="7.140625" customWidth="1"/>
    <col min="6" max="6" width="6.5703125" customWidth="1"/>
    <col min="7" max="7" width="40" customWidth="1"/>
    <col min="8" max="8" width="14.42578125" customWidth="1"/>
    <col min="9" max="9" width="39.7109375" customWidth="1"/>
    <col min="10" max="10" width="14.42578125" customWidth="1"/>
    <col min="19" max="19" width="12.5703125" customWidth="1"/>
  </cols>
  <sheetData>
    <row r="6" spans="1:22" x14ac:dyDescent="0.25">
      <c r="G6" s="1"/>
    </row>
    <row r="7" spans="1:22" x14ac:dyDescent="0.25">
      <c r="O7" s="2"/>
      <c r="P7" s="2"/>
      <c r="Q7" s="2"/>
      <c r="R7" s="2"/>
      <c r="S7" s="2"/>
      <c r="T7" s="2"/>
      <c r="U7" s="2"/>
      <c r="V7" s="2"/>
    </row>
    <row r="8" spans="1:22" x14ac:dyDescent="0.25">
      <c r="B8" s="3"/>
      <c r="C8" s="3"/>
      <c r="D8" s="3" t="s">
        <v>0</v>
      </c>
      <c r="E8" s="3"/>
      <c r="F8" s="3"/>
      <c r="G8" s="4" t="s">
        <v>1</v>
      </c>
      <c r="H8" s="3"/>
      <c r="I8" s="4" t="s">
        <v>2</v>
      </c>
      <c r="J8" s="3"/>
      <c r="O8" s="2"/>
      <c r="P8" s="2"/>
      <c r="Q8" s="2"/>
      <c r="R8" s="2"/>
      <c r="S8" s="2"/>
      <c r="T8" s="2"/>
      <c r="U8" s="2"/>
      <c r="V8" s="2"/>
    </row>
    <row r="9" spans="1:22" x14ac:dyDescent="0.25">
      <c r="A9" s="3" t="s">
        <v>3</v>
      </c>
      <c r="B9" s="3" t="s">
        <v>50</v>
      </c>
      <c r="C9" s="3"/>
      <c r="D9" s="34" t="s">
        <v>47</v>
      </c>
      <c r="E9" s="7"/>
      <c r="F9" s="7"/>
      <c r="G9" s="36" t="s">
        <v>64</v>
      </c>
      <c r="H9" s="7"/>
      <c r="I9" s="36" t="s">
        <v>64</v>
      </c>
      <c r="J9" s="3"/>
      <c r="O9" s="2"/>
      <c r="P9" s="2"/>
      <c r="Q9" s="2"/>
      <c r="R9" s="2"/>
      <c r="S9" s="2"/>
      <c r="T9" s="2"/>
      <c r="U9" s="2"/>
      <c r="V9" s="2"/>
    </row>
    <row r="10" spans="1:22" ht="17.25" x14ac:dyDescent="0.25">
      <c r="A10" s="3" t="s">
        <v>4</v>
      </c>
      <c r="B10" s="3" t="s">
        <v>54</v>
      </c>
      <c r="D10" s="34" t="s">
        <v>47</v>
      </c>
      <c r="E10" s="7"/>
      <c r="F10" s="7"/>
      <c r="G10" s="36" t="s">
        <v>67</v>
      </c>
      <c r="H10" s="7"/>
      <c r="I10" s="36" t="s">
        <v>67</v>
      </c>
      <c r="O10" s="2"/>
      <c r="P10" s="2"/>
      <c r="Q10" s="2"/>
      <c r="R10" s="2"/>
      <c r="S10" s="2"/>
      <c r="T10" s="2"/>
      <c r="U10" s="2"/>
      <c r="V10" s="2"/>
    </row>
    <row r="11" spans="1:22" ht="17.25" x14ac:dyDescent="0.25">
      <c r="A11" s="3" t="s">
        <v>5</v>
      </c>
      <c r="B11" s="3" t="s">
        <v>51</v>
      </c>
      <c r="D11" s="34" t="s">
        <v>47</v>
      </c>
      <c r="E11" s="7"/>
      <c r="F11" s="7"/>
      <c r="G11" s="45" t="s">
        <v>60</v>
      </c>
      <c r="H11" s="37"/>
      <c r="I11" s="45" t="s">
        <v>60</v>
      </c>
      <c r="O11" s="2"/>
      <c r="P11" s="2"/>
      <c r="Q11" s="2"/>
      <c r="R11" s="2"/>
      <c r="S11" s="2"/>
      <c r="T11" s="2"/>
      <c r="U11" s="2"/>
      <c r="V11" s="2"/>
    </row>
    <row r="12" spans="1:22" ht="18" x14ac:dyDescent="0.35">
      <c r="A12" s="3" t="s">
        <v>6</v>
      </c>
      <c r="B12" s="3" t="s">
        <v>52</v>
      </c>
      <c r="D12" s="34" t="s">
        <v>47</v>
      </c>
      <c r="E12" s="7"/>
      <c r="F12" s="7"/>
      <c r="G12" s="36" t="s">
        <v>71</v>
      </c>
      <c r="H12" s="7"/>
      <c r="I12" s="36" t="s">
        <v>71</v>
      </c>
      <c r="O12" s="2"/>
      <c r="P12" s="2"/>
      <c r="Q12" s="2"/>
      <c r="R12" s="2"/>
      <c r="S12" s="2"/>
      <c r="T12" s="2"/>
      <c r="U12" s="2"/>
      <c r="V12" s="2"/>
    </row>
    <row r="13" spans="1:22" ht="17.25" x14ac:dyDescent="0.25">
      <c r="A13" s="3" t="s">
        <v>7</v>
      </c>
      <c r="B13" s="3" t="s">
        <v>53</v>
      </c>
      <c r="D13" s="34" t="s">
        <v>47</v>
      </c>
      <c r="E13" s="7"/>
      <c r="F13" s="7"/>
      <c r="G13" s="36" t="s">
        <v>72</v>
      </c>
      <c r="H13" s="7"/>
      <c r="I13" s="36" t="s">
        <v>72</v>
      </c>
      <c r="O13" s="2"/>
      <c r="P13" s="2"/>
      <c r="Q13" s="2"/>
      <c r="R13" s="2"/>
      <c r="S13" s="2"/>
      <c r="T13" s="2"/>
      <c r="U13" s="2"/>
      <c r="V13" s="47"/>
    </row>
    <row r="14" spans="1:22" ht="21" customHeight="1" x14ac:dyDescent="0.25">
      <c r="O14" s="2"/>
      <c r="P14" s="2"/>
      <c r="Q14" s="2"/>
      <c r="R14" s="2"/>
      <c r="S14" s="2"/>
      <c r="T14" s="2"/>
      <c r="U14" s="2"/>
      <c r="V14" s="2"/>
    </row>
    <row r="15" spans="1:22" x14ac:dyDescent="0.25">
      <c r="O15" s="2"/>
      <c r="P15" s="2"/>
      <c r="Q15" s="2"/>
      <c r="R15" s="2"/>
      <c r="S15" s="2"/>
      <c r="T15" s="2"/>
      <c r="U15" s="2"/>
      <c r="V15" s="2"/>
    </row>
    <row r="16" spans="1:22" ht="6.75" customHeight="1" x14ac:dyDescent="0.25">
      <c r="B16" s="3"/>
      <c r="C16" s="3"/>
      <c r="D16" s="6"/>
      <c r="E16" s="7"/>
      <c r="F16" s="7"/>
      <c r="G16" s="8"/>
      <c r="H16" s="3"/>
      <c r="I16" s="6"/>
      <c r="J16" s="3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J17" s="3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J18" s="3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J19" s="3"/>
      <c r="O19" s="2"/>
      <c r="P19" s="2"/>
      <c r="Q19" s="2"/>
      <c r="R19" s="2"/>
      <c r="S19" s="2"/>
      <c r="T19" s="2"/>
      <c r="U19" s="2"/>
      <c r="V19" s="2"/>
    </row>
    <row r="20" spans="1:22" x14ac:dyDescent="0.25">
      <c r="J20" s="3"/>
      <c r="O20" s="2"/>
      <c r="P20" s="2"/>
      <c r="Q20" s="2"/>
      <c r="R20" s="2"/>
      <c r="S20" s="2"/>
      <c r="T20" s="2"/>
      <c r="U20" s="2"/>
      <c r="V20" s="2"/>
    </row>
    <row r="21" spans="1:22" x14ac:dyDescent="0.25">
      <c r="B21" s="3"/>
      <c r="C21" s="3"/>
      <c r="D21" s="3"/>
      <c r="E21" s="3"/>
      <c r="F21" s="3"/>
      <c r="G21" s="5"/>
      <c r="H21" s="3"/>
      <c r="I21" s="3"/>
      <c r="J21" s="3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J22" s="3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C23" s="3"/>
      <c r="D23" s="3" t="s">
        <v>0</v>
      </c>
      <c r="E23" s="3"/>
      <c r="F23" s="3"/>
      <c r="G23" s="4" t="s">
        <v>1</v>
      </c>
      <c r="H23" s="3"/>
      <c r="I23" s="4" t="s">
        <v>2</v>
      </c>
      <c r="J23" s="3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B24" s="32"/>
      <c r="E24" s="32"/>
      <c r="F24" s="32"/>
      <c r="G24" s="32"/>
      <c r="H24" s="32"/>
      <c r="I24" s="32"/>
      <c r="O24" s="2"/>
      <c r="P24" s="2"/>
      <c r="Q24" s="2"/>
      <c r="R24" s="2"/>
      <c r="S24" s="2"/>
      <c r="T24" s="2"/>
      <c r="U24" s="2"/>
      <c r="V24" s="2"/>
    </row>
    <row r="25" spans="1:22" ht="17.25" x14ac:dyDescent="0.25">
      <c r="A25" s="40" t="s">
        <v>46</v>
      </c>
      <c r="B25" s="40" t="s">
        <v>55</v>
      </c>
      <c r="D25" s="33" t="str">
        <f>IF(D107&gt;0,"Upturn",IF(D107&lt;0,"Downturn","…"))</f>
        <v>…</v>
      </c>
      <c r="F25" s="32"/>
      <c r="G25" s="33" t="str">
        <f>IF(G107&gt;0,"Upturn",IF(G107&lt;0,"Downturn","…"))</f>
        <v>…</v>
      </c>
      <c r="H25" s="32"/>
      <c r="I25" s="33" t="str">
        <f>IF(I107&gt;0,"Upturn",IF(I107&lt;0,"Downturn","…"))</f>
        <v>…</v>
      </c>
      <c r="O25" s="2"/>
      <c r="P25" s="2"/>
      <c r="Q25" s="2"/>
      <c r="R25" s="2"/>
      <c r="S25" s="2"/>
      <c r="T25" s="2"/>
      <c r="U25" s="2"/>
      <c r="V25" s="2"/>
    </row>
    <row r="26" spans="1:22" ht="17.25" x14ac:dyDescent="0.25">
      <c r="A26" s="40" t="s">
        <v>16</v>
      </c>
      <c r="B26" s="40" t="s">
        <v>56</v>
      </c>
      <c r="D26" s="33" t="str">
        <f>IF(D110&gt;$D$132,"Higher real int. rate",IF(D110+0.0001&lt;$D$132,"Lower real int. rate","…"))</f>
        <v>…</v>
      </c>
      <c r="F26" s="32"/>
      <c r="G26" s="33" t="str">
        <f>IF(G110&gt;$D$132,"Higher real int. rate",IF(G110+0.0001&lt;$D$132,"Lower real int. rate","…"))</f>
        <v>…</v>
      </c>
      <c r="H26" s="32"/>
      <c r="I26" s="33" t="str">
        <f>IF(I110&gt;$D$132,"Higher real int. rate",IF(I110+0.0001&lt;$D$132,"Lower real int. rate","…"))</f>
        <v>…</v>
      </c>
      <c r="O26" s="2"/>
      <c r="P26" s="2"/>
      <c r="Q26" s="2"/>
      <c r="R26" s="2"/>
      <c r="S26" s="2"/>
      <c r="T26" s="2"/>
      <c r="U26" s="2"/>
      <c r="V26" s="2"/>
    </row>
    <row r="27" spans="1:22" ht="17.25" x14ac:dyDescent="0.25">
      <c r="A27" s="40" t="s">
        <v>17</v>
      </c>
      <c r="B27" s="40" t="s">
        <v>57</v>
      </c>
      <c r="D27" s="33" t="str">
        <f>IF(D111&gt;$D$134,"Higher inflation",IF(D111&lt;$D$134,"Lower infation","…"))</f>
        <v>…</v>
      </c>
      <c r="F27" s="32"/>
      <c r="G27" s="33" t="str">
        <f>IF(G111&gt;$D$134,"Higher inflation",IF(G111&lt;$D$134,"Lower infation","…"))</f>
        <v>…</v>
      </c>
      <c r="H27" s="32"/>
      <c r="I27" s="33" t="str">
        <f>IF(I111&gt;$D$134,"Higher inflation",IF(I111&lt;$D$134,"Lower infation","…"))</f>
        <v>…</v>
      </c>
      <c r="O27" s="2"/>
      <c r="P27" s="2"/>
      <c r="Q27" s="2"/>
      <c r="R27" s="2"/>
      <c r="S27" s="2"/>
      <c r="T27" s="2"/>
      <c r="U27" s="2"/>
      <c r="V27" s="2"/>
    </row>
    <row r="28" spans="1:22" ht="17.25" x14ac:dyDescent="0.25">
      <c r="A28" s="40" t="s">
        <v>18</v>
      </c>
      <c r="B28" s="40" t="s">
        <v>58</v>
      </c>
      <c r="C28" s="2"/>
      <c r="D28" s="33" t="str">
        <f>IF(D112&gt;($D$132+$D$134),"Higher nominal int. rate",IF(D112&lt;($D$132+$D$134),"Lower nominal int. rate","…"))</f>
        <v>…</v>
      </c>
      <c r="E28" s="2"/>
      <c r="F28" s="32"/>
      <c r="G28" s="33" t="str">
        <f>IF(G112&gt;($D$132+$D$134),"Higher nominal int. rate",IF(G112&lt;($D$132+$D$134),"Lower nominal int. rate","…"))</f>
        <v>…</v>
      </c>
      <c r="H28" s="32"/>
      <c r="I28" s="33" t="str">
        <f>IF(I112&gt;($D$132+$D$134),"Higher nominal int. rate",IF(I112&lt;($D$132+$D$134),"Lower nominal int. rate","…"))</f>
        <v>…</v>
      </c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41" t="s">
        <v>45</v>
      </c>
      <c r="B29" s="41" t="s">
        <v>59</v>
      </c>
      <c r="C29" s="2"/>
      <c r="D29" s="2"/>
      <c r="E29" s="33" t="str">
        <f>IF([2]ALTi!AT15&lt;0,"ZLB Constrains"," ")</f>
        <v xml:space="preserve"> </v>
      </c>
      <c r="F29" s="32"/>
      <c r="G29" s="2" t="str">
        <f>IF(G112&lt;0,"Invalid: Nominal Interest Rate &lt;0",IF(G112&gt;=0,"",""))</f>
        <v/>
      </c>
      <c r="H29" s="32"/>
      <c r="I29" s="2" t="str">
        <f>IF(I112&lt;0,"Invalid: Nominal Interest Rate &lt;0",IF(I112&gt;=0,"",""))</f>
        <v/>
      </c>
      <c r="O29" s="2"/>
      <c r="P29" s="2"/>
      <c r="Q29" s="2"/>
      <c r="R29" s="2"/>
      <c r="S29" s="2"/>
      <c r="T29" s="2"/>
      <c r="U29" s="2"/>
      <c r="V29" s="2"/>
    </row>
    <row r="30" spans="1:22" s="2" customFormat="1" x14ac:dyDescent="0.25">
      <c r="B30"/>
      <c r="C30"/>
      <c r="D30"/>
      <c r="E30"/>
      <c r="F30"/>
      <c r="G30"/>
    </row>
    <row r="31" spans="1:22" s="2" customFormat="1" x14ac:dyDescent="0.25"/>
    <row r="32" spans="1:22" s="2" customFormat="1" x14ac:dyDescent="0.25"/>
    <row r="33" spans="15:26" s="2" customFormat="1" x14ac:dyDescent="0.25"/>
    <row r="34" spans="15:26" s="2" customFormat="1" x14ac:dyDescent="0.25"/>
    <row r="35" spans="15:26" s="2" customFormat="1" x14ac:dyDescent="0.25"/>
    <row r="36" spans="15:26" s="2" customFormat="1" x14ac:dyDescent="0.25"/>
    <row r="37" spans="15:26" x14ac:dyDescent="0.25">
      <c r="O37" s="2"/>
      <c r="P37" s="2"/>
      <c r="Q37" s="2"/>
      <c r="R37" s="2"/>
      <c r="S37" s="2"/>
      <c r="T37" s="2"/>
      <c r="U37" s="2"/>
      <c r="V37" s="2"/>
    </row>
    <row r="38" spans="15:26" x14ac:dyDescent="0.25"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5:26" x14ac:dyDescent="0.25"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5:26" x14ac:dyDescent="0.25"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5:26" x14ac:dyDescent="0.25"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5:26" x14ac:dyDescent="0.25"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5:26" x14ac:dyDescent="0.25"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5:26" x14ac:dyDescent="0.25"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5:26" x14ac:dyDescent="0.25"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5:26" x14ac:dyDescent="0.25"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5:26" x14ac:dyDescent="0.25"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5:26" x14ac:dyDescent="0.25"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5:26" x14ac:dyDescent="0.25"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5:26" x14ac:dyDescent="0.25"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5:26" x14ac:dyDescent="0.25"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5:26" x14ac:dyDescent="0.25"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5:26" x14ac:dyDescent="0.25"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5:26" x14ac:dyDescent="0.25"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5:26" x14ac:dyDescent="0.25"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5:26" x14ac:dyDescent="0.25"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5:26" x14ac:dyDescent="0.25"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5:26" x14ac:dyDescent="0.25"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5:26" x14ac:dyDescent="0.25"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5:26" x14ac:dyDescent="0.25"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5:26" x14ac:dyDescent="0.25"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5:26" x14ac:dyDescent="0.25"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5:26" x14ac:dyDescent="0.25"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5:26" x14ac:dyDescent="0.25"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1:26" x14ac:dyDescent="0.25"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1:26" x14ac:dyDescent="0.25">
      <c r="K66" t="s">
        <v>31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1:26" x14ac:dyDescent="0.25"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1:26" x14ac:dyDescent="0.25"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1:26" x14ac:dyDescent="0.25"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1:26" x14ac:dyDescent="0.25"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1:26" x14ac:dyDescent="0.25"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1:26" x14ac:dyDescent="0.25"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1:26" x14ac:dyDescent="0.25"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1:26" x14ac:dyDescent="0.25"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1:26" x14ac:dyDescent="0.25"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1:26" x14ac:dyDescent="0.25"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1:26" x14ac:dyDescent="0.25"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1:26" x14ac:dyDescent="0.25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1:26" x14ac:dyDescent="0.25"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1:26" ht="17.45" customHeight="1" x14ac:dyDescent="0.25"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56" x14ac:dyDescent="0.25"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56" x14ac:dyDescent="0.25"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56" x14ac:dyDescent="0.25"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56" x14ac:dyDescent="0.25"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56" s="23" customFormat="1" x14ac:dyDescent="0.25"/>
    <row r="86" spans="1:56" x14ac:dyDescent="0.25"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5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5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AD88" t="s">
        <v>37</v>
      </c>
      <c r="AH88" t="s">
        <v>38</v>
      </c>
      <c r="AL88" t="s">
        <v>39</v>
      </c>
      <c r="AP88" t="s">
        <v>40</v>
      </c>
      <c r="AT88" t="s">
        <v>40</v>
      </c>
      <c r="BB88" t="s">
        <v>73</v>
      </c>
    </row>
    <row r="89" spans="1:5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AP89" t="s">
        <v>41</v>
      </c>
      <c r="AT89" t="s">
        <v>42</v>
      </c>
    </row>
    <row r="90" spans="1:5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AB90" t="s">
        <v>32</v>
      </c>
      <c r="AD90" t="s">
        <v>34</v>
      </c>
      <c r="AE90" t="s">
        <v>35</v>
      </c>
      <c r="AF90" t="s">
        <v>36</v>
      </c>
      <c r="AH90" t="s">
        <v>34</v>
      </c>
      <c r="AI90" t="s">
        <v>35</v>
      </c>
      <c r="AJ90" t="s">
        <v>36</v>
      </c>
      <c r="AL90" t="s">
        <v>34</v>
      </c>
      <c r="AM90" t="s">
        <v>35</v>
      </c>
      <c r="AN90" t="s">
        <v>36</v>
      </c>
      <c r="AP90" t="s">
        <v>34</v>
      </c>
      <c r="AQ90" t="s">
        <v>35</v>
      </c>
      <c r="AR90" t="s">
        <v>36</v>
      </c>
      <c r="AT90" t="s">
        <v>34</v>
      </c>
      <c r="AU90" t="s">
        <v>35</v>
      </c>
      <c r="AV90" t="s">
        <v>36</v>
      </c>
      <c r="BB90" t="s">
        <v>34</v>
      </c>
      <c r="BC90" t="s">
        <v>35</v>
      </c>
      <c r="BD90" t="s">
        <v>36</v>
      </c>
    </row>
    <row r="91" spans="1:5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56" x14ac:dyDescent="0.25">
      <c r="B92" s="3"/>
      <c r="C92" s="3"/>
      <c r="D92" s="3"/>
      <c r="E92" s="3"/>
      <c r="F92" s="3"/>
      <c r="G92" s="3"/>
      <c r="H92" s="3"/>
      <c r="I92" s="3"/>
      <c r="J92" s="3"/>
      <c r="AB92" s="26">
        <f t="shared" ref="AB92:AB103" si="0">+AB93+$AC$119</f>
        <v>2.8799999999999996E-2</v>
      </c>
      <c r="AD92" s="28"/>
      <c r="AE92" s="28"/>
      <c r="AF92" s="28"/>
      <c r="AH92" s="28">
        <f t="shared" ref="AH92:AH116" si="1">D$137+$D$121*($AB92-D$136)</f>
        <v>4.1279999999999997E-2</v>
      </c>
      <c r="AI92" s="28">
        <f t="shared" ref="AI92:AI116" si="2">G$137+$D$121*($AB92-G$136)</f>
        <v>4.1279999999999997E-2</v>
      </c>
      <c r="AJ92" s="28">
        <f t="shared" ref="AJ92:AJ116" si="3">I$137+$D$121*($AB92-I$136)</f>
        <v>4.1279999999999997E-2</v>
      </c>
      <c r="AL92" s="28">
        <f t="shared" ref="AL92:AL116" si="4">$D$132+D$137+$D$119*($AH92-D$138)+$D$123*$AB92+D$140</f>
        <v>9.2319999999999999E-2</v>
      </c>
      <c r="AM92" s="28">
        <f t="shared" ref="AM92:AM116" si="5">$D$132+G$137+$D$119*($AI92-G$138)+$D$123*$AB92+G$140</f>
        <v>9.2319999999999999E-2</v>
      </c>
      <c r="AN92" s="28">
        <f t="shared" ref="AN92:AN116" si="6">$D$132+I$137+$D$119*($AJ92-I$138)+$D$123*$AB92+I$140</f>
        <v>9.2319999999999999E-2</v>
      </c>
      <c r="AP92" s="28">
        <f t="shared" ref="AP92:AR107" si="7">AL92-AH92</f>
        <v>5.1040000000000002E-2</v>
      </c>
      <c r="AQ92" s="28">
        <f t="shared" si="7"/>
        <v>5.1040000000000002E-2</v>
      </c>
      <c r="AR92" s="28">
        <f t="shared" si="7"/>
        <v>5.1040000000000002E-2</v>
      </c>
      <c r="AT92" s="28">
        <f t="shared" ref="AT92:AV103" si="8">IF(AL92&gt;=0,AP92,-AH92)</f>
        <v>5.1040000000000002E-2</v>
      </c>
      <c r="AU92" s="28">
        <f t="shared" si="8"/>
        <v>5.1040000000000002E-2</v>
      </c>
      <c r="AV92" s="28">
        <f t="shared" si="8"/>
        <v>5.1040000000000002E-2</v>
      </c>
      <c r="AX92" s="26">
        <f t="shared" ref="AX92:AZ107" si="9">AL92-AH92</f>
        <v>5.1040000000000002E-2</v>
      </c>
      <c r="AY92" s="26">
        <f t="shared" si="9"/>
        <v>5.1040000000000002E-2</v>
      </c>
      <c r="AZ92" s="26">
        <f t="shared" si="9"/>
        <v>5.1040000000000002E-2</v>
      </c>
      <c r="BB92" s="48">
        <f t="shared" ref="BB92:BB103" si="10">$D$134+(1/($D$122*$D$120))*(($AB92*((($D$117+$D$118))-$D$122*$D$123))-($D$122*(D$137-$D$134))-$D$122*D$140-D$139)</f>
        <v>-6.8159999999999998E-2</v>
      </c>
      <c r="BC92" s="28">
        <f t="shared" ref="BC92:BC103" si="11">$D$134+(1/($D$122*$D$120))*(($AB92*((($D$117+$D$118))-$D$122*$D$123))-($D$122*(G$137-$D$134))-$D$122*G$140-G$139)</f>
        <v>-6.8159999999999998E-2</v>
      </c>
      <c r="BD92" s="28">
        <f t="shared" ref="BD92:BD103" si="12">$D$134+(1/($D$122*$D$120))*(($AB92*((($D$117+$D$118))-$D$122*$D$123))-($D$122*(I$137-$D$134))-$D$122*I$140-I$139)</f>
        <v>-6.8159999999999998E-2</v>
      </c>
    </row>
    <row r="93" spans="1:56" x14ac:dyDescent="0.25">
      <c r="B93" s="3" t="s">
        <v>8</v>
      </c>
      <c r="C93" s="3"/>
      <c r="D93" s="3"/>
      <c r="E93" s="3"/>
      <c r="F93" s="3"/>
      <c r="G93" s="3"/>
      <c r="H93" s="3"/>
      <c r="I93" s="3"/>
      <c r="J93" s="3"/>
      <c r="AB93" s="26">
        <f t="shared" si="0"/>
        <v>2.6399999999999996E-2</v>
      </c>
      <c r="AD93" s="28"/>
      <c r="AE93" s="28"/>
      <c r="AF93" s="28"/>
      <c r="AH93" s="28">
        <f t="shared" si="1"/>
        <v>3.984E-2</v>
      </c>
      <c r="AI93" s="28">
        <f t="shared" si="2"/>
        <v>3.984E-2</v>
      </c>
      <c r="AJ93" s="28">
        <f t="shared" si="3"/>
        <v>3.984E-2</v>
      </c>
      <c r="AL93" s="28">
        <f t="shared" si="4"/>
        <v>8.8960000000000011E-2</v>
      </c>
      <c r="AM93" s="28">
        <f t="shared" si="5"/>
        <v>8.8960000000000011E-2</v>
      </c>
      <c r="AN93" s="28">
        <f t="shared" si="6"/>
        <v>8.8960000000000011E-2</v>
      </c>
      <c r="AP93" s="28">
        <f t="shared" si="7"/>
        <v>4.9120000000000011E-2</v>
      </c>
      <c r="AQ93" s="28">
        <f t="shared" si="7"/>
        <v>4.9120000000000011E-2</v>
      </c>
      <c r="AR93" s="28">
        <f t="shared" si="7"/>
        <v>4.9120000000000011E-2</v>
      </c>
      <c r="AT93" s="28">
        <f t="shared" si="8"/>
        <v>4.9120000000000011E-2</v>
      </c>
      <c r="AU93" s="28">
        <f t="shared" si="8"/>
        <v>4.9120000000000011E-2</v>
      </c>
      <c r="AV93" s="28">
        <f t="shared" si="8"/>
        <v>4.9120000000000011E-2</v>
      </c>
      <c r="AX93" s="26">
        <f t="shared" si="9"/>
        <v>4.9120000000000011E-2</v>
      </c>
      <c r="AY93" s="26">
        <f t="shared" si="9"/>
        <v>4.9120000000000011E-2</v>
      </c>
      <c r="AZ93" s="26">
        <f t="shared" si="9"/>
        <v>4.9120000000000011E-2</v>
      </c>
      <c r="BB93" s="48">
        <f t="shared" si="10"/>
        <v>-6.0479999999999985E-2</v>
      </c>
      <c r="BC93" s="28">
        <f t="shared" si="11"/>
        <v>-6.0479999999999985E-2</v>
      </c>
      <c r="BD93" s="28">
        <f t="shared" si="12"/>
        <v>-6.0479999999999985E-2</v>
      </c>
    </row>
    <row r="94" spans="1:56" x14ac:dyDescent="0.25">
      <c r="B94" s="10" t="s">
        <v>9</v>
      </c>
      <c r="C94" s="3"/>
      <c r="D94" s="5">
        <f>$D$119*((D137-D138))</f>
        <v>0</v>
      </c>
      <c r="E94" s="3"/>
      <c r="F94" s="3"/>
      <c r="G94" s="6">
        <f>$D$119*((G137-G138))</f>
        <v>0</v>
      </c>
      <c r="H94" s="7"/>
      <c r="I94" s="6">
        <f>$D$119*((I137-I138))</f>
        <v>0</v>
      </c>
      <c r="J94" s="3"/>
      <c r="AB94" s="26">
        <f t="shared" si="0"/>
        <v>2.3999999999999997E-2</v>
      </c>
      <c r="AD94" s="28"/>
      <c r="AE94" s="28"/>
      <c r="AF94" s="28"/>
      <c r="AH94" s="28">
        <f t="shared" si="1"/>
        <v>3.8400000000000004E-2</v>
      </c>
      <c r="AI94" s="28">
        <f t="shared" si="2"/>
        <v>3.8400000000000004E-2</v>
      </c>
      <c r="AJ94" s="28">
        <f t="shared" si="3"/>
        <v>3.8400000000000004E-2</v>
      </c>
      <c r="AL94" s="28">
        <f t="shared" si="4"/>
        <v>8.5600000000000009E-2</v>
      </c>
      <c r="AM94" s="28">
        <f t="shared" si="5"/>
        <v>8.5600000000000009E-2</v>
      </c>
      <c r="AN94" s="28">
        <f t="shared" si="6"/>
        <v>8.5600000000000009E-2</v>
      </c>
      <c r="AP94" s="28">
        <f t="shared" si="7"/>
        <v>4.7200000000000006E-2</v>
      </c>
      <c r="AQ94" s="28">
        <f t="shared" si="7"/>
        <v>4.7200000000000006E-2</v>
      </c>
      <c r="AR94" s="28">
        <f t="shared" si="7"/>
        <v>4.7200000000000006E-2</v>
      </c>
      <c r="AT94" s="28">
        <f t="shared" si="8"/>
        <v>4.7200000000000006E-2</v>
      </c>
      <c r="AU94" s="28">
        <f t="shared" si="8"/>
        <v>4.7200000000000006E-2</v>
      </c>
      <c r="AV94" s="28">
        <f t="shared" si="8"/>
        <v>4.7200000000000006E-2</v>
      </c>
      <c r="AX94" s="26">
        <f t="shared" si="9"/>
        <v>4.7200000000000006E-2</v>
      </c>
      <c r="AY94" s="26">
        <f t="shared" si="9"/>
        <v>4.7200000000000006E-2</v>
      </c>
      <c r="AZ94" s="26">
        <f t="shared" si="9"/>
        <v>4.7200000000000006E-2</v>
      </c>
      <c r="BB94" s="48">
        <f t="shared" si="10"/>
        <v>-5.2799999999999993E-2</v>
      </c>
      <c r="BC94" s="28">
        <f t="shared" si="11"/>
        <v>-5.2799999999999993E-2</v>
      </c>
      <c r="BD94" s="28">
        <f t="shared" si="12"/>
        <v>-5.2799999999999993E-2</v>
      </c>
    </row>
    <row r="95" spans="1:56" x14ac:dyDescent="0.25">
      <c r="B95" s="10" t="s">
        <v>10</v>
      </c>
      <c r="C95" s="3"/>
      <c r="D95" s="11">
        <f>$D$120*(-(D136*$D$121))</f>
        <v>0</v>
      </c>
      <c r="E95" s="3"/>
      <c r="F95" s="3"/>
      <c r="G95" s="8">
        <f>$D$120*(-(G136*$D$121))</f>
        <v>0</v>
      </c>
      <c r="H95" s="7"/>
      <c r="I95" s="6">
        <f>$D$120*(-(I136*$D$121))</f>
        <v>0</v>
      </c>
      <c r="J95" s="3"/>
      <c r="AB95" s="26">
        <f t="shared" si="0"/>
        <v>2.1599999999999998E-2</v>
      </c>
      <c r="AD95" s="28"/>
      <c r="AE95" s="28"/>
      <c r="AF95" s="28"/>
      <c r="AH95" s="28">
        <f t="shared" si="1"/>
        <v>3.696E-2</v>
      </c>
      <c r="AI95" s="28">
        <f t="shared" si="2"/>
        <v>3.696E-2</v>
      </c>
      <c r="AJ95" s="28">
        <f t="shared" si="3"/>
        <v>3.696E-2</v>
      </c>
      <c r="AL95" s="28">
        <f t="shared" si="4"/>
        <v>8.2240000000000008E-2</v>
      </c>
      <c r="AM95" s="28">
        <f t="shared" si="5"/>
        <v>8.2240000000000008E-2</v>
      </c>
      <c r="AN95" s="28">
        <f t="shared" si="6"/>
        <v>8.2240000000000008E-2</v>
      </c>
      <c r="AP95" s="28">
        <f t="shared" si="7"/>
        <v>4.5280000000000008E-2</v>
      </c>
      <c r="AQ95" s="28">
        <f t="shared" si="7"/>
        <v>4.5280000000000008E-2</v>
      </c>
      <c r="AR95" s="28">
        <f t="shared" si="7"/>
        <v>4.5280000000000008E-2</v>
      </c>
      <c r="AT95" s="28">
        <f t="shared" si="8"/>
        <v>4.5280000000000008E-2</v>
      </c>
      <c r="AU95" s="28">
        <f t="shared" si="8"/>
        <v>4.5280000000000008E-2</v>
      </c>
      <c r="AV95" s="28">
        <f t="shared" si="8"/>
        <v>4.5280000000000008E-2</v>
      </c>
      <c r="AX95" s="26">
        <f t="shared" si="9"/>
        <v>4.5280000000000008E-2</v>
      </c>
      <c r="AY95" s="26">
        <f t="shared" si="9"/>
        <v>4.5280000000000008E-2</v>
      </c>
      <c r="AZ95" s="26">
        <f t="shared" si="9"/>
        <v>4.5280000000000008E-2</v>
      </c>
      <c r="BB95" s="48">
        <f t="shared" si="10"/>
        <v>-4.512E-2</v>
      </c>
      <c r="BC95" s="28">
        <f t="shared" si="11"/>
        <v>-4.512E-2</v>
      </c>
      <c r="BD95" s="28">
        <f t="shared" si="12"/>
        <v>-4.512E-2</v>
      </c>
    </row>
    <row r="96" spans="1:56" x14ac:dyDescent="0.25">
      <c r="B96" s="10" t="s">
        <v>11</v>
      </c>
      <c r="C96" s="3"/>
      <c r="D96" s="11">
        <f>D139/$D$122</f>
        <v>0</v>
      </c>
      <c r="E96" s="3"/>
      <c r="F96" s="3"/>
      <c r="G96" s="8">
        <f>G139/$D$122</f>
        <v>0</v>
      </c>
      <c r="H96" s="7"/>
      <c r="I96" s="6">
        <f>I139/$D$122</f>
        <v>0</v>
      </c>
      <c r="J96" s="3"/>
      <c r="AB96" s="26">
        <f t="shared" si="0"/>
        <v>1.9199999999999998E-2</v>
      </c>
      <c r="AD96" s="28">
        <f t="shared" ref="AD96:AD116" si="13">$D$132+(($D$117+$D$118)/($D$122))*$AB96-(1/$D$122)*D$139</f>
        <v>6.8800000000000042E-3</v>
      </c>
      <c r="AE96" s="28">
        <f t="shared" ref="AE96:AE116" si="14">$D$132+(($D$117+$D$118)/($D$122))*$AB96-(1/$D$122)*G$139</f>
        <v>6.8800000000000042E-3</v>
      </c>
      <c r="AF96" s="28">
        <f t="shared" ref="AF96:AF116" si="15">$D$132+(($D$117+$D$118)/($D$122))*$AB96-(1/$D$122)*I$139</f>
        <v>6.8800000000000042E-3</v>
      </c>
      <c r="AH96" s="28">
        <f t="shared" si="1"/>
        <v>3.5520000000000003E-2</v>
      </c>
      <c r="AI96" s="28">
        <f t="shared" si="2"/>
        <v>3.5520000000000003E-2</v>
      </c>
      <c r="AJ96" s="28">
        <f t="shared" si="3"/>
        <v>3.5520000000000003E-2</v>
      </c>
      <c r="AL96" s="28">
        <f t="shared" si="4"/>
        <v>7.8880000000000006E-2</v>
      </c>
      <c r="AM96" s="28">
        <f t="shared" si="5"/>
        <v>7.8880000000000006E-2</v>
      </c>
      <c r="AN96" s="28">
        <f t="shared" si="6"/>
        <v>7.8880000000000006E-2</v>
      </c>
      <c r="AP96" s="28">
        <f t="shared" si="7"/>
        <v>4.3360000000000003E-2</v>
      </c>
      <c r="AQ96" s="28">
        <f t="shared" si="7"/>
        <v>4.3360000000000003E-2</v>
      </c>
      <c r="AR96" s="28">
        <f t="shared" si="7"/>
        <v>4.3360000000000003E-2</v>
      </c>
      <c r="AT96" s="28">
        <f t="shared" si="8"/>
        <v>4.3360000000000003E-2</v>
      </c>
      <c r="AU96" s="28">
        <f t="shared" si="8"/>
        <v>4.3360000000000003E-2</v>
      </c>
      <c r="AV96" s="28">
        <f t="shared" si="8"/>
        <v>4.3360000000000003E-2</v>
      </c>
      <c r="AX96" s="26">
        <f t="shared" si="9"/>
        <v>4.3360000000000003E-2</v>
      </c>
      <c r="AY96" s="26">
        <f t="shared" si="9"/>
        <v>4.3360000000000003E-2</v>
      </c>
      <c r="AZ96" s="26">
        <f t="shared" si="9"/>
        <v>4.3360000000000003E-2</v>
      </c>
      <c r="BB96" s="48">
        <f t="shared" si="10"/>
        <v>-3.7439999999999994E-2</v>
      </c>
      <c r="BC96" s="28">
        <f t="shared" si="11"/>
        <v>-3.7439999999999994E-2</v>
      </c>
      <c r="BD96" s="28">
        <f t="shared" si="12"/>
        <v>-3.7439999999999994E-2</v>
      </c>
    </row>
    <row r="97" spans="1:56" x14ac:dyDescent="0.25">
      <c r="A97" s="12"/>
      <c r="B97" s="10" t="s">
        <v>12</v>
      </c>
      <c r="C97" s="3"/>
      <c r="D97" s="11">
        <f>D140</f>
        <v>0</v>
      </c>
      <c r="E97" s="3"/>
      <c r="F97" s="3"/>
      <c r="G97" s="8">
        <f>G140</f>
        <v>0</v>
      </c>
      <c r="H97" s="8"/>
      <c r="I97" s="6">
        <f>I140</f>
        <v>0</v>
      </c>
      <c r="J97" s="3"/>
      <c r="AB97" s="26">
        <f t="shared" si="0"/>
        <v>1.6799999999999999E-2</v>
      </c>
      <c r="AD97" s="28">
        <f t="shared" si="13"/>
        <v>9.5200000000000042E-3</v>
      </c>
      <c r="AE97" s="28">
        <f t="shared" si="14"/>
        <v>9.5200000000000042E-3</v>
      </c>
      <c r="AF97" s="28">
        <f t="shared" si="15"/>
        <v>9.5200000000000042E-3</v>
      </c>
      <c r="AH97" s="28">
        <f t="shared" si="1"/>
        <v>3.4079999999999999E-2</v>
      </c>
      <c r="AI97" s="28">
        <f t="shared" si="2"/>
        <v>3.4079999999999999E-2</v>
      </c>
      <c r="AJ97" s="28">
        <f t="shared" si="3"/>
        <v>3.4079999999999999E-2</v>
      </c>
      <c r="AL97" s="28">
        <f t="shared" si="4"/>
        <v>7.5520000000000004E-2</v>
      </c>
      <c r="AM97" s="28">
        <f t="shared" si="5"/>
        <v>7.5520000000000004E-2</v>
      </c>
      <c r="AN97" s="28">
        <f t="shared" si="6"/>
        <v>7.5520000000000004E-2</v>
      </c>
      <c r="AP97" s="28">
        <f t="shared" si="7"/>
        <v>4.1440000000000005E-2</v>
      </c>
      <c r="AQ97" s="28">
        <f t="shared" si="7"/>
        <v>4.1440000000000005E-2</v>
      </c>
      <c r="AR97" s="28">
        <f t="shared" si="7"/>
        <v>4.1440000000000005E-2</v>
      </c>
      <c r="AT97" s="28">
        <f t="shared" si="8"/>
        <v>4.1440000000000005E-2</v>
      </c>
      <c r="AU97" s="28">
        <f t="shared" si="8"/>
        <v>4.1440000000000005E-2</v>
      </c>
      <c r="AV97" s="28">
        <f t="shared" si="8"/>
        <v>4.1440000000000005E-2</v>
      </c>
      <c r="AX97" s="26">
        <f t="shared" si="9"/>
        <v>4.1440000000000005E-2</v>
      </c>
      <c r="AY97" s="26">
        <f t="shared" si="9"/>
        <v>4.1440000000000005E-2</v>
      </c>
      <c r="AZ97" s="26">
        <f t="shared" si="9"/>
        <v>4.1440000000000005E-2</v>
      </c>
      <c r="BB97" s="48">
        <f t="shared" si="10"/>
        <v>-2.9759999999999995E-2</v>
      </c>
      <c r="BC97" s="28">
        <f t="shared" si="11"/>
        <v>-2.9759999999999995E-2</v>
      </c>
      <c r="BD97" s="28">
        <f t="shared" si="12"/>
        <v>-2.9759999999999995E-2</v>
      </c>
    </row>
    <row r="98" spans="1:56" x14ac:dyDescent="0.25">
      <c r="B98" s="3"/>
      <c r="C98" s="3"/>
      <c r="D98" s="11"/>
      <c r="E98" s="11"/>
      <c r="F98" s="3"/>
      <c r="G98" s="11"/>
      <c r="H98" s="5"/>
      <c r="I98" s="11"/>
      <c r="J98" s="3"/>
      <c r="AB98" s="26">
        <f t="shared" si="0"/>
        <v>1.4399999999999998E-2</v>
      </c>
      <c r="AD98" s="28">
        <f t="shared" si="13"/>
        <v>1.2160000000000004E-2</v>
      </c>
      <c r="AE98" s="28">
        <f t="shared" si="14"/>
        <v>1.2160000000000004E-2</v>
      </c>
      <c r="AF98" s="28">
        <f t="shared" si="15"/>
        <v>1.2160000000000004E-2</v>
      </c>
      <c r="AH98" s="28">
        <f t="shared" si="1"/>
        <v>3.2640000000000002E-2</v>
      </c>
      <c r="AI98" s="28">
        <f t="shared" si="2"/>
        <v>3.2640000000000002E-2</v>
      </c>
      <c r="AJ98" s="28">
        <f t="shared" si="3"/>
        <v>3.2640000000000002E-2</v>
      </c>
      <c r="AL98" s="28">
        <f t="shared" si="4"/>
        <v>7.2160000000000002E-2</v>
      </c>
      <c r="AM98" s="28">
        <f t="shared" si="5"/>
        <v>7.2160000000000002E-2</v>
      </c>
      <c r="AN98" s="28">
        <f t="shared" si="6"/>
        <v>7.2160000000000002E-2</v>
      </c>
      <c r="AP98" s="28">
        <f t="shared" si="7"/>
        <v>3.952E-2</v>
      </c>
      <c r="AQ98" s="28">
        <f t="shared" si="7"/>
        <v>3.952E-2</v>
      </c>
      <c r="AR98" s="28">
        <f t="shared" si="7"/>
        <v>3.952E-2</v>
      </c>
      <c r="AT98" s="28">
        <f t="shared" si="8"/>
        <v>3.952E-2</v>
      </c>
      <c r="AU98" s="28">
        <f t="shared" si="8"/>
        <v>3.952E-2</v>
      </c>
      <c r="AV98" s="28">
        <f t="shared" si="8"/>
        <v>3.952E-2</v>
      </c>
      <c r="AX98" s="26">
        <f t="shared" si="9"/>
        <v>3.952E-2</v>
      </c>
      <c r="AY98" s="26">
        <f t="shared" si="9"/>
        <v>3.952E-2</v>
      </c>
      <c r="AZ98" s="26">
        <f t="shared" si="9"/>
        <v>3.952E-2</v>
      </c>
      <c r="BB98" s="48">
        <f t="shared" si="10"/>
        <v>-2.2079999999999995E-2</v>
      </c>
      <c r="BC98" s="28">
        <f t="shared" si="11"/>
        <v>-2.2079999999999995E-2</v>
      </c>
      <c r="BD98" s="28">
        <f t="shared" si="12"/>
        <v>-2.2079999999999995E-2</v>
      </c>
    </row>
    <row r="99" spans="1:56" x14ac:dyDescent="0.25">
      <c r="B99" s="3"/>
      <c r="C99" s="3"/>
      <c r="D99" s="11"/>
      <c r="E99" s="11"/>
      <c r="F99" s="3"/>
      <c r="G99" s="11"/>
      <c r="H99" s="5"/>
      <c r="I99" s="11"/>
      <c r="J99" s="3"/>
      <c r="AB99" s="26">
        <f t="shared" si="0"/>
        <v>1.1999999999999999E-2</v>
      </c>
      <c r="AD99" s="28">
        <f t="shared" si="13"/>
        <v>1.4800000000000004E-2</v>
      </c>
      <c r="AE99" s="28">
        <f t="shared" si="14"/>
        <v>1.4800000000000004E-2</v>
      </c>
      <c r="AF99" s="28">
        <f t="shared" si="15"/>
        <v>1.4800000000000004E-2</v>
      </c>
      <c r="AH99" s="28">
        <f t="shared" si="1"/>
        <v>3.1199999999999999E-2</v>
      </c>
      <c r="AI99" s="28">
        <f t="shared" si="2"/>
        <v>3.1199999999999999E-2</v>
      </c>
      <c r="AJ99" s="28">
        <f t="shared" si="3"/>
        <v>3.1199999999999999E-2</v>
      </c>
      <c r="AL99" s="28">
        <f t="shared" si="4"/>
        <v>6.88E-2</v>
      </c>
      <c r="AM99" s="28">
        <f t="shared" si="5"/>
        <v>6.88E-2</v>
      </c>
      <c r="AN99" s="28">
        <f t="shared" si="6"/>
        <v>6.88E-2</v>
      </c>
      <c r="AP99" s="28">
        <f t="shared" si="7"/>
        <v>3.7600000000000001E-2</v>
      </c>
      <c r="AQ99" s="28">
        <f t="shared" si="7"/>
        <v>3.7600000000000001E-2</v>
      </c>
      <c r="AR99" s="28">
        <f t="shared" si="7"/>
        <v>3.7600000000000001E-2</v>
      </c>
      <c r="AT99" s="28">
        <f t="shared" si="8"/>
        <v>3.7600000000000001E-2</v>
      </c>
      <c r="AU99" s="28">
        <f t="shared" si="8"/>
        <v>3.7600000000000001E-2</v>
      </c>
      <c r="AV99" s="28">
        <f t="shared" si="8"/>
        <v>3.7600000000000001E-2</v>
      </c>
      <c r="AX99" s="26">
        <f t="shared" si="9"/>
        <v>3.7600000000000001E-2</v>
      </c>
      <c r="AY99" s="26">
        <f t="shared" si="9"/>
        <v>3.7600000000000001E-2</v>
      </c>
      <c r="AZ99" s="26">
        <f t="shared" si="9"/>
        <v>3.7600000000000001E-2</v>
      </c>
      <c r="BB99" s="48">
        <f t="shared" si="10"/>
        <v>-1.4399999999999996E-2</v>
      </c>
      <c r="BC99" s="28">
        <f t="shared" si="11"/>
        <v>-1.4399999999999996E-2</v>
      </c>
      <c r="BD99" s="28">
        <f t="shared" si="12"/>
        <v>-1.4399999999999996E-2</v>
      </c>
    </row>
    <row r="100" spans="1:56" x14ac:dyDescent="0.25">
      <c r="B100" s="3" t="s">
        <v>13</v>
      </c>
      <c r="C100" s="3"/>
      <c r="D100" s="11"/>
      <c r="E100" s="11"/>
      <c r="F100" s="3"/>
      <c r="G100" s="8"/>
      <c r="H100" s="5"/>
      <c r="I100" s="5"/>
      <c r="J100" s="3"/>
      <c r="AB100" s="26">
        <f t="shared" si="0"/>
        <v>9.5999999999999992E-3</v>
      </c>
      <c r="AD100" s="28">
        <f t="shared" si="13"/>
        <v>1.7440000000000004E-2</v>
      </c>
      <c r="AE100" s="28">
        <f t="shared" si="14"/>
        <v>1.7440000000000004E-2</v>
      </c>
      <c r="AF100" s="28">
        <f t="shared" si="15"/>
        <v>1.7440000000000004E-2</v>
      </c>
      <c r="AH100" s="28">
        <f t="shared" si="1"/>
        <v>2.9760000000000002E-2</v>
      </c>
      <c r="AI100" s="28">
        <f t="shared" si="2"/>
        <v>2.9760000000000002E-2</v>
      </c>
      <c r="AJ100" s="28">
        <f t="shared" si="3"/>
        <v>2.9760000000000002E-2</v>
      </c>
      <c r="AL100" s="28">
        <f t="shared" si="4"/>
        <v>6.5440000000000012E-2</v>
      </c>
      <c r="AM100" s="28">
        <f t="shared" si="5"/>
        <v>6.5440000000000012E-2</v>
      </c>
      <c r="AN100" s="28">
        <f t="shared" si="6"/>
        <v>6.5440000000000012E-2</v>
      </c>
      <c r="AP100" s="28">
        <f t="shared" si="7"/>
        <v>3.568000000000001E-2</v>
      </c>
      <c r="AQ100" s="28">
        <f t="shared" si="7"/>
        <v>3.568000000000001E-2</v>
      </c>
      <c r="AR100" s="28">
        <f t="shared" si="7"/>
        <v>3.568000000000001E-2</v>
      </c>
      <c r="AT100" s="28">
        <f t="shared" si="8"/>
        <v>3.568000000000001E-2</v>
      </c>
      <c r="AU100" s="28">
        <f t="shared" si="8"/>
        <v>3.568000000000001E-2</v>
      </c>
      <c r="AV100" s="28">
        <f t="shared" si="8"/>
        <v>3.568000000000001E-2</v>
      </c>
      <c r="AX100" s="26">
        <f t="shared" si="9"/>
        <v>3.568000000000001E-2</v>
      </c>
      <c r="AY100" s="26">
        <f t="shared" si="9"/>
        <v>3.568000000000001E-2</v>
      </c>
      <c r="AZ100" s="26">
        <f t="shared" si="9"/>
        <v>3.568000000000001E-2</v>
      </c>
      <c r="BB100" s="48">
        <f t="shared" si="10"/>
        <v>-6.7199999999999968E-3</v>
      </c>
      <c r="BC100" s="28">
        <f t="shared" si="11"/>
        <v>-6.7199999999999968E-3</v>
      </c>
      <c r="BD100" s="28">
        <f t="shared" si="12"/>
        <v>-6.7199999999999968E-3</v>
      </c>
    </row>
    <row r="101" spans="1:56" x14ac:dyDescent="0.25">
      <c r="B101" s="10" t="s">
        <v>9</v>
      </c>
      <c r="C101" s="3"/>
      <c r="D101" s="11">
        <f>D94/$I$128</f>
        <v>0</v>
      </c>
      <c r="E101" s="11"/>
      <c r="F101" s="3"/>
      <c r="G101" s="6">
        <f>G94/$I$128</f>
        <v>0</v>
      </c>
      <c r="H101" s="7"/>
      <c r="I101" s="6">
        <f>I94/$I$128</f>
        <v>0</v>
      </c>
      <c r="J101" s="3"/>
      <c r="AB101" s="26">
        <f t="shared" si="0"/>
        <v>7.1999999999999998E-3</v>
      </c>
      <c r="AD101" s="28">
        <f t="shared" si="13"/>
        <v>2.0080000000000001E-2</v>
      </c>
      <c r="AE101" s="28">
        <f t="shared" si="14"/>
        <v>2.0080000000000001E-2</v>
      </c>
      <c r="AF101" s="28">
        <f t="shared" si="15"/>
        <v>2.0080000000000001E-2</v>
      </c>
      <c r="AH101" s="28">
        <f t="shared" si="1"/>
        <v>2.8320000000000001E-2</v>
      </c>
      <c r="AI101" s="28">
        <f t="shared" si="2"/>
        <v>2.8320000000000001E-2</v>
      </c>
      <c r="AJ101" s="28">
        <f t="shared" si="3"/>
        <v>2.8320000000000001E-2</v>
      </c>
      <c r="AL101" s="28">
        <f t="shared" si="4"/>
        <v>6.2080000000000003E-2</v>
      </c>
      <c r="AM101" s="28">
        <f t="shared" si="5"/>
        <v>6.2080000000000003E-2</v>
      </c>
      <c r="AN101" s="28">
        <f t="shared" si="6"/>
        <v>6.2080000000000003E-2</v>
      </c>
      <c r="AP101" s="28">
        <f t="shared" si="7"/>
        <v>3.3759999999999998E-2</v>
      </c>
      <c r="AQ101" s="28">
        <f t="shared" si="7"/>
        <v>3.3759999999999998E-2</v>
      </c>
      <c r="AR101" s="28">
        <f t="shared" si="7"/>
        <v>3.3759999999999998E-2</v>
      </c>
      <c r="AT101" s="28">
        <f t="shared" si="8"/>
        <v>3.3759999999999998E-2</v>
      </c>
      <c r="AU101" s="28">
        <f t="shared" si="8"/>
        <v>3.3759999999999998E-2</v>
      </c>
      <c r="AV101" s="28">
        <f t="shared" si="8"/>
        <v>3.3759999999999998E-2</v>
      </c>
      <c r="AX101" s="26">
        <f t="shared" si="9"/>
        <v>3.3759999999999998E-2</v>
      </c>
      <c r="AY101" s="26">
        <f t="shared" si="9"/>
        <v>3.3759999999999998E-2</v>
      </c>
      <c r="AZ101" s="26">
        <f t="shared" si="9"/>
        <v>3.3759999999999998E-2</v>
      </c>
      <c r="BB101" s="48">
        <f t="shared" si="10"/>
        <v>9.5999999999999905E-4</v>
      </c>
      <c r="BC101" s="28">
        <f t="shared" si="11"/>
        <v>9.5999999999999905E-4</v>
      </c>
      <c r="BD101" s="28">
        <f t="shared" si="12"/>
        <v>9.5999999999999905E-4</v>
      </c>
    </row>
    <row r="102" spans="1:56" x14ac:dyDescent="0.25">
      <c r="B102" s="10" t="s">
        <v>10</v>
      </c>
      <c r="C102" s="3"/>
      <c r="D102" s="11">
        <f>D95/$I$128</f>
        <v>0</v>
      </c>
      <c r="E102" s="11"/>
      <c r="F102" s="3"/>
      <c r="G102" s="8">
        <f>G95/$I$128</f>
        <v>0</v>
      </c>
      <c r="H102" s="7"/>
      <c r="I102" s="6">
        <f>I95/$I$128</f>
        <v>0</v>
      </c>
      <c r="J102" s="3"/>
      <c r="AB102" s="26">
        <f t="shared" si="0"/>
        <v>4.7999999999999996E-3</v>
      </c>
      <c r="AD102" s="28">
        <f t="shared" si="13"/>
        <v>2.2720000000000001E-2</v>
      </c>
      <c r="AE102" s="28">
        <f t="shared" si="14"/>
        <v>2.2720000000000001E-2</v>
      </c>
      <c r="AF102" s="28">
        <f t="shared" si="15"/>
        <v>2.2720000000000001E-2</v>
      </c>
      <c r="AH102" s="28">
        <f t="shared" si="1"/>
        <v>2.6880000000000001E-2</v>
      </c>
      <c r="AI102" s="28">
        <f t="shared" si="2"/>
        <v>2.6880000000000001E-2</v>
      </c>
      <c r="AJ102" s="28">
        <f t="shared" si="3"/>
        <v>2.6880000000000001E-2</v>
      </c>
      <c r="AL102" s="28">
        <f t="shared" si="4"/>
        <v>5.8720000000000008E-2</v>
      </c>
      <c r="AM102" s="28">
        <f t="shared" si="5"/>
        <v>5.8720000000000008E-2</v>
      </c>
      <c r="AN102" s="28">
        <f t="shared" si="6"/>
        <v>5.8720000000000008E-2</v>
      </c>
      <c r="AP102" s="28">
        <f t="shared" si="7"/>
        <v>3.1840000000000007E-2</v>
      </c>
      <c r="AQ102" s="28">
        <f t="shared" si="7"/>
        <v>3.1840000000000007E-2</v>
      </c>
      <c r="AR102" s="28">
        <f t="shared" si="7"/>
        <v>3.1840000000000007E-2</v>
      </c>
      <c r="AT102" s="28">
        <f t="shared" si="8"/>
        <v>3.1840000000000007E-2</v>
      </c>
      <c r="AU102" s="28">
        <f t="shared" si="8"/>
        <v>3.1840000000000007E-2</v>
      </c>
      <c r="AV102" s="28">
        <f t="shared" si="8"/>
        <v>3.1840000000000007E-2</v>
      </c>
      <c r="AX102" s="26">
        <f t="shared" si="9"/>
        <v>3.1840000000000007E-2</v>
      </c>
      <c r="AY102" s="26">
        <f t="shared" si="9"/>
        <v>3.1840000000000007E-2</v>
      </c>
      <c r="AZ102" s="26">
        <f t="shared" si="9"/>
        <v>3.1840000000000007E-2</v>
      </c>
      <c r="BB102" s="48">
        <f t="shared" si="10"/>
        <v>8.6400000000000018E-3</v>
      </c>
      <c r="BC102" s="28">
        <f t="shared" si="11"/>
        <v>8.6400000000000018E-3</v>
      </c>
      <c r="BD102" s="28">
        <f t="shared" si="12"/>
        <v>8.6400000000000018E-3</v>
      </c>
    </row>
    <row r="103" spans="1:56" x14ac:dyDescent="0.25">
      <c r="B103" s="10" t="s">
        <v>11</v>
      </c>
      <c r="C103" s="3"/>
      <c r="D103" s="11">
        <f>D96/$I$128</f>
        <v>0</v>
      </c>
      <c r="E103" s="11"/>
      <c r="F103" s="3"/>
      <c r="G103" s="8">
        <f>G96/$I$128</f>
        <v>0</v>
      </c>
      <c r="H103" s="7"/>
      <c r="I103" s="6">
        <f>I96/$I$128</f>
        <v>0</v>
      </c>
      <c r="J103" s="3"/>
      <c r="AB103" s="26">
        <f t="shared" si="0"/>
        <v>2.3999999999999998E-3</v>
      </c>
      <c r="AD103" s="28">
        <f t="shared" si="13"/>
        <v>2.5360000000000001E-2</v>
      </c>
      <c r="AE103" s="28">
        <f t="shared" si="14"/>
        <v>2.5360000000000001E-2</v>
      </c>
      <c r="AF103" s="28">
        <f t="shared" si="15"/>
        <v>2.5360000000000001E-2</v>
      </c>
      <c r="AH103" s="28">
        <f t="shared" si="1"/>
        <v>2.5440000000000001E-2</v>
      </c>
      <c r="AI103" s="28">
        <f t="shared" si="2"/>
        <v>2.5440000000000001E-2</v>
      </c>
      <c r="AJ103" s="28">
        <f t="shared" si="3"/>
        <v>2.5440000000000001E-2</v>
      </c>
      <c r="AL103" s="28">
        <f t="shared" si="4"/>
        <v>5.5360000000000006E-2</v>
      </c>
      <c r="AM103" s="28">
        <f t="shared" si="5"/>
        <v>5.5360000000000006E-2</v>
      </c>
      <c r="AN103" s="28">
        <f t="shared" si="6"/>
        <v>5.5360000000000006E-2</v>
      </c>
      <c r="AP103" s="28">
        <f t="shared" si="7"/>
        <v>2.9920000000000006E-2</v>
      </c>
      <c r="AQ103" s="28">
        <f t="shared" si="7"/>
        <v>2.9920000000000006E-2</v>
      </c>
      <c r="AR103" s="28">
        <f t="shared" si="7"/>
        <v>2.9920000000000006E-2</v>
      </c>
      <c r="AT103" s="28">
        <f t="shared" si="8"/>
        <v>2.9920000000000006E-2</v>
      </c>
      <c r="AU103" s="28">
        <f t="shared" si="8"/>
        <v>2.9920000000000006E-2</v>
      </c>
      <c r="AV103" s="28">
        <f t="shared" si="8"/>
        <v>2.9920000000000006E-2</v>
      </c>
      <c r="AX103" s="26">
        <f t="shared" si="9"/>
        <v>2.9920000000000006E-2</v>
      </c>
      <c r="AY103" s="26">
        <f t="shared" si="9"/>
        <v>2.9920000000000006E-2</v>
      </c>
      <c r="AZ103" s="26">
        <f t="shared" si="9"/>
        <v>2.9920000000000006E-2</v>
      </c>
      <c r="BB103" s="48">
        <f t="shared" si="10"/>
        <v>1.6320000000000001E-2</v>
      </c>
      <c r="BC103" s="28">
        <f t="shared" si="11"/>
        <v>1.6320000000000001E-2</v>
      </c>
      <c r="BD103" s="28">
        <f t="shared" si="12"/>
        <v>1.6320000000000001E-2</v>
      </c>
    </row>
    <row r="104" spans="1:56" x14ac:dyDescent="0.25">
      <c r="B104" s="10" t="s">
        <v>12</v>
      </c>
      <c r="C104" s="3"/>
      <c r="D104" s="11">
        <f>D97/$I$128</f>
        <v>0</v>
      </c>
      <c r="E104" s="11"/>
      <c r="F104" s="3"/>
      <c r="G104" s="6">
        <f>G97/$I$128</f>
        <v>0</v>
      </c>
      <c r="H104" s="8"/>
      <c r="I104" s="6">
        <f>I97/$I$128</f>
        <v>0</v>
      </c>
      <c r="J104" s="3"/>
      <c r="AB104" s="27">
        <v>0</v>
      </c>
      <c r="AD104" s="27">
        <f t="shared" si="13"/>
        <v>2.8000000000000001E-2</v>
      </c>
      <c r="AE104" s="29">
        <f t="shared" si="14"/>
        <v>2.8000000000000001E-2</v>
      </c>
      <c r="AF104" s="29">
        <f t="shared" si="15"/>
        <v>2.8000000000000001E-2</v>
      </c>
      <c r="AH104" s="27">
        <f t="shared" si="1"/>
        <v>2.4E-2</v>
      </c>
      <c r="AI104" s="27">
        <f t="shared" si="2"/>
        <v>2.4E-2</v>
      </c>
      <c r="AJ104" s="27">
        <f t="shared" si="3"/>
        <v>2.4E-2</v>
      </c>
      <c r="AK104" s="27"/>
      <c r="AL104" s="27">
        <f t="shared" si="4"/>
        <v>5.2000000000000005E-2</v>
      </c>
      <c r="AM104" s="27">
        <f t="shared" si="5"/>
        <v>5.2000000000000005E-2</v>
      </c>
      <c r="AN104" s="27">
        <f t="shared" si="6"/>
        <v>5.2000000000000005E-2</v>
      </c>
      <c r="AP104" s="30">
        <f>AL104-AH104</f>
        <v>2.8000000000000004E-2</v>
      </c>
      <c r="AQ104" s="30">
        <f t="shared" si="7"/>
        <v>2.8000000000000004E-2</v>
      </c>
      <c r="AR104" s="30">
        <f t="shared" si="7"/>
        <v>2.8000000000000004E-2</v>
      </c>
      <c r="AT104" s="30">
        <f>IF(AL104&gt;=0,AP104,-AH104)</f>
        <v>2.8000000000000004E-2</v>
      </c>
      <c r="AU104" s="30">
        <f>IF(AM104&gt;=0,AQ104,-AI104)</f>
        <v>2.8000000000000004E-2</v>
      </c>
      <c r="AV104" s="30">
        <f>IF(AN104&gt;=0,AR104,-AJ104)</f>
        <v>2.8000000000000004E-2</v>
      </c>
      <c r="AX104" s="26">
        <f>AL104-AH104</f>
        <v>2.8000000000000004E-2</v>
      </c>
      <c r="AY104" s="26">
        <f t="shared" si="9"/>
        <v>2.8000000000000004E-2</v>
      </c>
      <c r="AZ104" s="26">
        <f t="shared" si="9"/>
        <v>2.8000000000000004E-2</v>
      </c>
      <c r="BB104" s="49">
        <f>$D$134+(1/($D$122*$D$120))*(($AB104*((($D$117+$D$118))-$D$122*$D$123))-($D$122*(D$137-$D$134))-$D$122*D$140-D$139)</f>
        <v>2.4E-2</v>
      </c>
      <c r="BC104" s="29">
        <f>$D$134+(1/($D$122*$D$120))*(($AB104*((($D$117+$D$118))-$D$122*$D$123))-($D$122*(G$137-$D$134))-$D$122*G$140-G$139)</f>
        <v>2.4E-2</v>
      </c>
      <c r="BD104" s="29">
        <f>$D$134+(1/($D$122*$D$120))*(($AB104*((($D$117+$D$118))-$D$122*$D$123))-($D$122*(I$137-$D$134))-$D$122*I$140-I$139)</f>
        <v>2.4E-2</v>
      </c>
    </row>
    <row r="105" spans="1:56" x14ac:dyDescent="0.25">
      <c r="B105" s="3"/>
      <c r="C105" s="3"/>
      <c r="D105" s="11"/>
      <c r="E105" s="11"/>
      <c r="F105" s="3"/>
      <c r="G105" s="8"/>
      <c r="H105" s="6"/>
      <c r="I105" s="6"/>
      <c r="J105" s="3"/>
      <c r="AB105" s="26">
        <f t="shared" ref="AB105:AB116" si="16">AB104-$AC$119</f>
        <v>-2.3999999999999998E-3</v>
      </c>
      <c r="AD105" s="28">
        <f t="shared" si="13"/>
        <v>3.0640000000000001E-2</v>
      </c>
      <c r="AE105" s="28">
        <f t="shared" si="14"/>
        <v>3.0640000000000001E-2</v>
      </c>
      <c r="AF105" s="28">
        <f t="shared" si="15"/>
        <v>3.0640000000000001E-2</v>
      </c>
      <c r="AH105" s="28">
        <f t="shared" si="1"/>
        <v>2.256E-2</v>
      </c>
      <c r="AI105" s="28">
        <f t="shared" si="2"/>
        <v>2.256E-2</v>
      </c>
      <c r="AJ105" s="28">
        <f t="shared" si="3"/>
        <v>2.256E-2</v>
      </c>
      <c r="AL105" s="28">
        <f t="shared" si="4"/>
        <v>4.8640000000000003E-2</v>
      </c>
      <c r="AM105" s="28">
        <f t="shared" si="5"/>
        <v>4.8640000000000003E-2</v>
      </c>
      <c r="AN105" s="28">
        <f t="shared" si="6"/>
        <v>4.8640000000000003E-2</v>
      </c>
      <c r="AP105" s="28">
        <f t="shared" ref="AP105:AR116" si="17">AL105-AH105</f>
        <v>2.6080000000000002E-2</v>
      </c>
      <c r="AQ105" s="28">
        <f t="shared" si="7"/>
        <v>2.6080000000000002E-2</v>
      </c>
      <c r="AR105" s="28">
        <f t="shared" si="7"/>
        <v>2.6080000000000002E-2</v>
      </c>
      <c r="AT105" s="28">
        <f t="shared" ref="AT105:AV116" si="18">IF(AL105&gt;=0,AP105,-AH105)</f>
        <v>2.6080000000000002E-2</v>
      </c>
      <c r="AU105" s="28">
        <f t="shared" si="18"/>
        <v>2.6080000000000002E-2</v>
      </c>
      <c r="AV105" s="28">
        <f t="shared" si="18"/>
        <v>2.6080000000000002E-2</v>
      </c>
      <c r="AX105" s="26">
        <f t="shared" ref="AX105:AZ116" si="19">AL105-AH105</f>
        <v>2.6080000000000002E-2</v>
      </c>
      <c r="AY105" s="26">
        <f t="shared" si="9"/>
        <v>2.6080000000000002E-2</v>
      </c>
      <c r="AZ105" s="26">
        <f t="shared" si="9"/>
        <v>2.6080000000000002E-2</v>
      </c>
      <c r="BB105" s="48">
        <f t="shared" ref="BB105:BB116" si="20">$D$134+(1/($D$122*$D$120))*(($AB105*((($D$117+$D$118))-$D$122*$D$123))-($D$122*(D$137-$D$134))-$D$122*D$140-D$139)</f>
        <v>3.168E-2</v>
      </c>
      <c r="BC105" s="28">
        <f t="shared" ref="BC105:BC116" si="21">$D$134+(1/($D$122*$D$120))*(($AB105*((($D$117+$D$118))-$D$122*$D$123))-($D$122*(G$137-$D$134))-$D$122*G$140-G$139)</f>
        <v>3.168E-2</v>
      </c>
      <c r="BD105" s="28">
        <f t="shared" ref="BD105:BD116" si="22">$D$134+(1/($D$122*$D$120))*(($AB105*((($D$117+$D$118))-$D$122*$D$123))-($D$122*(I$137-$D$134))-$D$122*I$140-I$139)</f>
        <v>3.168E-2</v>
      </c>
    </row>
    <row r="106" spans="1:56" x14ac:dyDescent="0.25">
      <c r="B106" s="3" t="s">
        <v>14</v>
      </c>
      <c r="C106" s="3"/>
      <c r="D106" s="11"/>
      <c r="E106" s="11"/>
      <c r="F106" s="3"/>
      <c r="G106" s="8"/>
      <c r="H106" s="5"/>
      <c r="I106" s="5"/>
      <c r="J106" s="3"/>
      <c r="AB106" s="26">
        <f t="shared" si="16"/>
        <v>-4.7999999999999996E-3</v>
      </c>
      <c r="AD106" s="28">
        <f t="shared" si="13"/>
        <v>3.3279999999999997E-2</v>
      </c>
      <c r="AE106" s="28">
        <f t="shared" si="14"/>
        <v>3.3279999999999997E-2</v>
      </c>
      <c r="AF106" s="28">
        <f t="shared" si="15"/>
        <v>3.3279999999999997E-2</v>
      </c>
      <c r="AH106" s="28">
        <f t="shared" si="1"/>
        <v>2.112E-2</v>
      </c>
      <c r="AI106" s="28">
        <f t="shared" si="2"/>
        <v>2.112E-2</v>
      </c>
      <c r="AJ106" s="28">
        <f t="shared" si="3"/>
        <v>2.112E-2</v>
      </c>
      <c r="AL106" s="28">
        <f t="shared" si="4"/>
        <v>4.5280000000000001E-2</v>
      </c>
      <c r="AM106" s="28">
        <f t="shared" si="5"/>
        <v>4.5280000000000001E-2</v>
      </c>
      <c r="AN106" s="28">
        <f t="shared" si="6"/>
        <v>4.5280000000000001E-2</v>
      </c>
      <c r="AP106" s="28">
        <f t="shared" si="17"/>
        <v>2.4160000000000001E-2</v>
      </c>
      <c r="AQ106" s="28">
        <f t="shared" si="7"/>
        <v>2.4160000000000001E-2</v>
      </c>
      <c r="AR106" s="28">
        <f t="shared" si="7"/>
        <v>2.4160000000000001E-2</v>
      </c>
      <c r="AT106" s="28">
        <f t="shared" si="18"/>
        <v>2.4160000000000001E-2</v>
      </c>
      <c r="AU106" s="28">
        <f t="shared" si="18"/>
        <v>2.4160000000000001E-2</v>
      </c>
      <c r="AV106" s="28">
        <f t="shared" si="18"/>
        <v>2.4160000000000001E-2</v>
      </c>
      <c r="AX106" s="26">
        <f t="shared" si="19"/>
        <v>2.4160000000000001E-2</v>
      </c>
      <c r="AY106" s="26">
        <f t="shared" si="9"/>
        <v>2.4160000000000001E-2</v>
      </c>
      <c r="AZ106" s="26">
        <f t="shared" si="9"/>
        <v>2.4160000000000001E-2</v>
      </c>
      <c r="BB106" s="48">
        <f t="shared" si="20"/>
        <v>3.9359999999999999E-2</v>
      </c>
      <c r="BC106" s="28">
        <f t="shared" si="21"/>
        <v>3.9359999999999999E-2</v>
      </c>
      <c r="BD106" s="28">
        <f t="shared" si="22"/>
        <v>3.9359999999999999E-2</v>
      </c>
    </row>
    <row r="107" spans="1:56" ht="17.25" x14ac:dyDescent="0.25">
      <c r="A107" s="2"/>
      <c r="B107" s="7" t="s">
        <v>15</v>
      </c>
      <c r="C107" s="7"/>
      <c r="D107" s="8">
        <f>SUM(D101:D104)</f>
        <v>0</v>
      </c>
      <c r="E107" s="7"/>
      <c r="F107" s="7"/>
      <c r="G107" s="6">
        <f>SUM(G101:G104)</f>
        <v>0</v>
      </c>
      <c r="H107" s="7"/>
      <c r="I107" s="6">
        <f>SUM(I101:I104)</f>
        <v>0</v>
      </c>
      <c r="J107" s="7"/>
      <c r="AB107" s="26">
        <f t="shared" si="16"/>
        <v>-7.1999999999999998E-3</v>
      </c>
      <c r="AD107" s="28">
        <f t="shared" si="13"/>
        <v>3.5920000000000001E-2</v>
      </c>
      <c r="AE107" s="28">
        <f t="shared" si="14"/>
        <v>3.5920000000000001E-2</v>
      </c>
      <c r="AF107" s="28">
        <f t="shared" si="15"/>
        <v>3.5920000000000001E-2</v>
      </c>
      <c r="AH107" s="28">
        <f t="shared" si="1"/>
        <v>1.968E-2</v>
      </c>
      <c r="AI107" s="28">
        <f t="shared" si="2"/>
        <v>1.968E-2</v>
      </c>
      <c r="AJ107" s="28">
        <f t="shared" si="3"/>
        <v>1.968E-2</v>
      </c>
      <c r="AL107" s="28">
        <f t="shared" si="4"/>
        <v>4.1920000000000006E-2</v>
      </c>
      <c r="AM107" s="28">
        <f t="shared" si="5"/>
        <v>4.1920000000000006E-2</v>
      </c>
      <c r="AN107" s="28">
        <f t="shared" si="6"/>
        <v>4.1920000000000006E-2</v>
      </c>
      <c r="AP107" s="28">
        <f t="shared" si="17"/>
        <v>2.2240000000000006E-2</v>
      </c>
      <c r="AQ107" s="28">
        <f t="shared" si="7"/>
        <v>2.2240000000000006E-2</v>
      </c>
      <c r="AR107" s="28">
        <f t="shared" si="7"/>
        <v>2.2240000000000006E-2</v>
      </c>
      <c r="AT107" s="28">
        <f t="shared" si="18"/>
        <v>2.2240000000000006E-2</v>
      </c>
      <c r="AU107" s="28">
        <f t="shared" si="18"/>
        <v>2.2240000000000006E-2</v>
      </c>
      <c r="AV107" s="28">
        <f t="shared" si="18"/>
        <v>2.2240000000000006E-2</v>
      </c>
      <c r="AX107" s="26">
        <f t="shared" si="19"/>
        <v>2.2240000000000006E-2</v>
      </c>
      <c r="AY107" s="26">
        <f t="shared" si="9"/>
        <v>2.2240000000000006E-2</v>
      </c>
      <c r="AZ107" s="26">
        <f t="shared" si="9"/>
        <v>2.2240000000000006E-2</v>
      </c>
      <c r="BB107" s="48">
        <f t="shared" si="20"/>
        <v>4.7039999999999998E-2</v>
      </c>
      <c r="BC107" s="28">
        <f t="shared" si="21"/>
        <v>4.7039999999999998E-2</v>
      </c>
      <c r="BD107" s="28">
        <f t="shared" si="22"/>
        <v>4.7039999999999998E-2</v>
      </c>
    </row>
    <row r="108" spans="1:56" x14ac:dyDescent="0.25">
      <c r="A108" s="2"/>
      <c r="B108" s="7"/>
      <c r="C108" s="2"/>
      <c r="D108" s="2"/>
      <c r="E108" s="2"/>
      <c r="F108" s="2"/>
      <c r="G108" s="2"/>
      <c r="H108" s="2"/>
      <c r="I108" s="2"/>
      <c r="J108" s="7"/>
      <c r="AB108" s="26">
        <f t="shared" si="16"/>
        <v>-9.5999999999999992E-3</v>
      </c>
      <c r="AD108" s="28">
        <f t="shared" si="13"/>
        <v>3.8559999999999997E-2</v>
      </c>
      <c r="AE108" s="28">
        <f t="shared" si="14"/>
        <v>3.8559999999999997E-2</v>
      </c>
      <c r="AF108" s="28">
        <f t="shared" si="15"/>
        <v>3.8559999999999997E-2</v>
      </c>
      <c r="AH108" s="28">
        <f t="shared" si="1"/>
        <v>1.8239999999999999E-2</v>
      </c>
      <c r="AI108" s="28">
        <f t="shared" si="2"/>
        <v>1.8239999999999999E-2</v>
      </c>
      <c r="AJ108" s="28">
        <f t="shared" si="3"/>
        <v>1.8239999999999999E-2</v>
      </c>
      <c r="AL108" s="28">
        <f t="shared" si="4"/>
        <v>3.8560000000000004E-2</v>
      </c>
      <c r="AM108" s="28">
        <f t="shared" si="5"/>
        <v>3.8560000000000004E-2</v>
      </c>
      <c r="AN108" s="28">
        <f t="shared" si="6"/>
        <v>3.8560000000000004E-2</v>
      </c>
      <c r="AP108" s="28">
        <f t="shared" si="17"/>
        <v>2.0320000000000005E-2</v>
      </c>
      <c r="AQ108" s="28">
        <f t="shared" si="17"/>
        <v>2.0320000000000005E-2</v>
      </c>
      <c r="AR108" s="28">
        <f t="shared" si="17"/>
        <v>2.0320000000000005E-2</v>
      </c>
      <c r="AT108" s="28">
        <f t="shared" si="18"/>
        <v>2.0320000000000005E-2</v>
      </c>
      <c r="AU108" s="28">
        <f t="shared" si="18"/>
        <v>2.0320000000000005E-2</v>
      </c>
      <c r="AV108" s="28">
        <f t="shared" si="18"/>
        <v>2.0320000000000005E-2</v>
      </c>
      <c r="AX108" s="26">
        <f t="shared" si="19"/>
        <v>2.0320000000000005E-2</v>
      </c>
      <c r="AY108" s="26">
        <f t="shared" si="19"/>
        <v>2.0320000000000005E-2</v>
      </c>
      <c r="AZ108" s="26">
        <f t="shared" si="19"/>
        <v>2.0320000000000005E-2</v>
      </c>
      <c r="BB108" s="48">
        <f t="shared" si="20"/>
        <v>5.4719999999999998E-2</v>
      </c>
      <c r="BC108" s="28">
        <f t="shared" si="21"/>
        <v>5.4719999999999998E-2</v>
      </c>
      <c r="BD108" s="28">
        <f t="shared" si="22"/>
        <v>5.4719999999999998E-2</v>
      </c>
    </row>
    <row r="109" spans="1:56" x14ac:dyDescent="0.25">
      <c r="A109" s="2"/>
      <c r="B109" s="7"/>
      <c r="C109" s="2"/>
      <c r="D109" s="2"/>
      <c r="E109" s="2"/>
      <c r="F109" s="2"/>
      <c r="G109" s="2"/>
      <c r="H109" s="2"/>
      <c r="I109" s="2"/>
      <c r="J109" s="7"/>
      <c r="AB109" s="26">
        <f t="shared" si="16"/>
        <v>-1.1999999999999999E-2</v>
      </c>
      <c r="AD109" s="28">
        <f t="shared" si="13"/>
        <v>4.1200000000000001E-2</v>
      </c>
      <c r="AE109" s="28">
        <f t="shared" si="14"/>
        <v>4.1200000000000001E-2</v>
      </c>
      <c r="AF109" s="28">
        <f t="shared" si="15"/>
        <v>4.1200000000000001E-2</v>
      </c>
      <c r="AH109" s="28">
        <f t="shared" si="1"/>
        <v>1.6800000000000002E-2</v>
      </c>
      <c r="AI109" s="28">
        <f t="shared" si="2"/>
        <v>1.6800000000000002E-2</v>
      </c>
      <c r="AJ109" s="28">
        <f t="shared" si="3"/>
        <v>1.6800000000000002E-2</v>
      </c>
      <c r="AL109" s="28">
        <f t="shared" si="4"/>
        <v>3.5200000000000009E-2</v>
      </c>
      <c r="AM109" s="28">
        <f t="shared" si="5"/>
        <v>3.5200000000000009E-2</v>
      </c>
      <c r="AN109" s="28">
        <f t="shared" si="6"/>
        <v>3.5200000000000009E-2</v>
      </c>
      <c r="AP109" s="28">
        <f t="shared" si="17"/>
        <v>1.8400000000000007E-2</v>
      </c>
      <c r="AQ109" s="28">
        <f t="shared" si="17"/>
        <v>1.8400000000000007E-2</v>
      </c>
      <c r="AR109" s="28">
        <f t="shared" si="17"/>
        <v>1.8400000000000007E-2</v>
      </c>
      <c r="AT109" s="28">
        <f t="shared" si="18"/>
        <v>1.8400000000000007E-2</v>
      </c>
      <c r="AU109" s="28">
        <f t="shared" si="18"/>
        <v>1.8400000000000007E-2</v>
      </c>
      <c r="AV109" s="28">
        <f t="shared" si="18"/>
        <v>1.8400000000000007E-2</v>
      </c>
      <c r="AX109" s="26">
        <f t="shared" si="19"/>
        <v>1.8400000000000007E-2</v>
      </c>
      <c r="AY109" s="26">
        <f t="shared" si="19"/>
        <v>1.8400000000000007E-2</v>
      </c>
      <c r="AZ109" s="26">
        <f t="shared" si="19"/>
        <v>1.8400000000000007E-2</v>
      </c>
      <c r="BB109" s="48">
        <f t="shared" si="20"/>
        <v>6.2399999999999997E-2</v>
      </c>
      <c r="BC109" s="28">
        <f t="shared" si="21"/>
        <v>6.2399999999999997E-2</v>
      </c>
      <c r="BD109" s="28">
        <f t="shared" si="22"/>
        <v>6.2399999999999997E-2</v>
      </c>
    </row>
    <row r="110" spans="1:56" ht="17.25" x14ac:dyDescent="0.25">
      <c r="A110" s="2"/>
      <c r="B110" s="7" t="s">
        <v>16</v>
      </c>
      <c r="C110" s="13"/>
      <c r="D110" s="14">
        <f>$D$132+$D$119*(D137-$D$134)+((($D$120*$D$121)+$D$123)*D107)-(($D$120*$D$121)*D136)+D140</f>
        <v>2.8000000000000001E-2</v>
      </c>
      <c r="E110" s="15"/>
      <c r="F110" s="15"/>
      <c r="G110" s="6">
        <f>$D$132+$D$119*(G137-$D$134)+((($D$120*$D$121)+$D$123)*G107)-(($D$120*$D$121)*G136)+G140</f>
        <v>2.8000000000000001E-2</v>
      </c>
      <c r="H110" s="7"/>
      <c r="I110" s="6">
        <f>$D$132+$D$119*(I137-$D$134)+((($D$120*$D$121)+$D$123)*I107)-(($D$120*$D$121)*I136)+I140</f>
        <v>2.8000000000000001E-2</v>
      </c>
      <c r="J110" s="7"/>
      <c r="AB110" s="26">
        <f t="shared" si="16"/>
        <v>-1.4399999999999998E-2</v>
      </c>
      <c r="AD110" s="28">
        <f t="shared" si="13"/>
        <v>4.3839999999999997E-2</v>
      </c>
      <c r="AE110" s="28">
        <f t="shared" si="14"/>
        <v>4.3839999999999997E-2</v>
      </c>
      <c r="AF110" s="28">
        <f t="shared" si="15"/>
        <v>4.3839999999999997E-2</v>
      </c>
      <c r="AH110" s="28">
        <f t="shared" si="1"/>
        <v>1.536E-2</v>
      </c>
      <c r="AI110" s="28">
        <f t="shared" si="2"/>
        <v>1.536E-2</v>
      </c>
      <c r="AJ110" s="28">
        <f t="shared" si="3"/>
        <v>1.536E-2</v>
      </c>
      <c r="AL110" s="28">
        <f t="shared" si="4"/>
        <v>3.1840000000000007E-2</v>
      </c>
      <c r="AM110" s="28">
        <f t="shared" si="5"/>
        <v>3.1840000000000007E-2</v>
      </c>
      <c r="AN110" s="28">
        <f t="shared" si="6"/>
        <v>3.1840000000000007E-2</v>
      </c>
      <c r="AP110" s="28">
        <f t="shared" si="17"/>
        <v>1.6480000000000009E-2</v>
      </c>
      <c r="AQ110" s="28">
        <f t="shared" si="17"/>
        <v>1.6480000000000009E-2</v>
      </c>
      <c r="AR110" s="28">
        <f t="shared" si="17"/>
        <v>1.6480000000000009E-2</v>
      </c>
      <c r="AT110" s="28">
        <f t="shared" si="18"/>
        <v>1.6480000000000009E-2</v>
      </c>
      <c r="AU110" s="28">
        <f t="shared" si="18"/>
        <v>1.6480000000000009E-2</v>
      </c>
      <c r="AV110" s="28">
        <f t="shared" si="18"/>
        <v>1.6480000000000009E-2</v>
      </c>
      <c r="AX110" s="26">
        <f t="shared" si="19"/>
        <v>1.6480000000000009E-2</v>
      </c>
      <c r="AY110" s="26">
        <f t="shared" si="19"/>
        <v>1.6480000000000009E-2</v>
      </c>
      <c r="AZ110" s="26">
        <f t="shared" si="19"/>
        <v>1.6480000000000009E-2</v>
      </c>
      <c r="BB110" s="48">
        <f t="shared" si="20"/>
        <v>7.0080000000000003E-2</v>
      </c>
      <c r="BC110" s="28">
        <f t="shared" si="21"/>
        <v>7.0080000000000003E-2</v>
      </c>
      <c r="BD110" s="28">
        <f t="shared" si="22"/>
        <v>7.0080000000000003E-2</v>
      </c>
    </row>
    <row r="111" spans="1:56" ht="17.25" x14ac:dyDescent="0.25">
      <c r="A111" s="2"/>
      <c r="B111" s="7" t="s">
        <v>17</v>
      </c>
      <c r="C111" s="7"/>
      <c r="D111" s="6">
        <f>D137+($D$121*(D107-D136))</f>
        <v>2.4E-2</v>
      </c>
      <c r="E111" s="7"/>
      <c r="F111" s="7"/>
      <c r="G111" s="6">
        <f>G137+($D$121*(G107-G136))</f>
        <v>2.4E-2</v>
      </c>
      <c r="H111" s="7"/>
      <c r="I111" s="6">
        <f>I137+($D$121*(I107-I136))</f>
        <v>2.4E-2</v>
      </c>
      <c r="J111" s="7"/>
      <c r="AB111" s="26">
        <f t="shared" si="16"/>
        <v>-1.6799999999999999E-2</v>
      </c>
      <c r="AD111" s="28">
        <f t="shared" si="13"/>
        <v>4.6479999999999994E-2</v>
      </c>
      <c r="AE111" s="28">
        <f t="shared" si="14"/>
        <v>4.6479999999999994E-2</v>
      </c>
      <c r="AF111" s="28">
        <f t="shared" si="15"/>
        <v>4.6479999999999994E-2</v>
      </c>
      <c r="AH111" s="28">
        <f t="shared" si="1"/>
        <v>1.392E-2</v>
      </c>
      <c r="AI111" s="28">
        <f t="shared" si="2"/>
        <v>1.392E-2</v>
      </c>
      <c r="AJ111" s="28">
        <f t="shared" si="3"/>
        <v>1.392E-2</v>
      </c>
      <c r="AL111" s="28">
        <f t="shared" si="4"/>
        <v>2.8480000000000005E-2</v>
      </c>
      <c r="AM111" s="28">
        <f t="shared" si="5"/>
        <v>2.8480000000000005E-2</v>
      </c>
      <c r="AN111" s="28">
        <f t="shared" si="6"/>
        <v>2.8480000000000005E-2</v>
      </c>
      <c r="AP111" s="28">
        <f t="shared" si="17"/>
        <v>1.4560000000000005E-2</v>
      </c>
      <c r="AQ111" s="28">
        <f t="shared" si="17"/>
        <v>1.4560000000000005E-2</v>
      </c>
      <c r="AR111" s="28">
        <f t="shared" si="17"/>
        <v>1.4560000000000005E-2</v>
      </c>
      <c r="AT111" s="28">
        <f t="shared" si="18"/>
        <v>1.4560000000000005E-2</v>
      </c>
      <c r="AU111" s="28">
        <f t="shared" si="18"/>
        <v>1.4560000000000005E-2</v>
      </c>
      <c r="AV111" s="28">
        <f t="shared" si="18"/>
        <v>1.4560000000000005E-2</v>
      </c>
      <c r="AX111" s="26">
        <f t="shared" si="19"/>
        <v>1.4560000000000005E-2</v>
      </c>
      <c r="AY111" s="26">
        <f t="shared" si="19"/>
        <v>1.4560000000000005E-2</v>
      </c>
      <c r="AZ111" s="26">
        <f t="shared" si="19"/>
        <v>1.4560000000000005E-2</v>
      </c>
      <c r="BB111" s="48">
        <f t="shared" si="20"/>
        <v>7.7759999999999996E-2</v>
      </c>
      <c r="BC111" s="28">
        <f t="shared" si="21"/>
        <v>7.7759999999999996E-2</v>
      </c>
      <c r="BD111" s="28">
        <f t="shared" si="22"/>
        <v>7.7759999999999996E-2</v>
      </c>
    </row>
    <row r="112" spans="1:56" ht="17.25" x14ac:dyDescent="0.25">
      <c r="A112" s="2"/>
      <c r="B112" s="7" t="s">
        <v>18</v>
      </c>
      <c r="C112" s="7"/>
      <c r="D112" s="8">
        <f>D110+D111</f>
        <v>5.2000000000000005E-2</v>
      </c>
      <c r="E112" s="7"/>
      <c r="F112" s="7"/>
      <c r="G112" s="6">
        <f>G110+G111</f>
        <v>5.2000000000000005E-2</v>
      </c>
      <c r="H112" s="7"/>
      <c r="I112" s="6">
        <f>I110+I111</f>
        <v>5.2000000000000005E-2</v>
      </c>
      <c r="J112" s="7"/>
      <c r="AB112" s="26">
        <f t="shared" si="16"/>
        <v>-1.9199999999999998E-2</v>
      </c>
      <c r="AD112" s="28">
        <f t="shared" si="13"/>
        <v>4.9119999999999997E-2</v>
      </c>
      <c r="AE112" s="28">
        <f t="shared" si="14"/>
        <v>4.9119999999999997E-2</v>
      </c>
      <c r="AF112" s="28">
        <f t="shared" si="15"/>
        <v>4.9119999999999997E-2</v>
      </c>
      <c r="AH112" s="28">
        <f t="shared" si="1"/>
        <v>1.248E-2</v>
      </c>
      <c r="AI112" s="28">
        <f t="shared" si="2"/>
        <v>1.248E-2</v>
      </c>
      <c r="AJ112" s="28">
        <f t="shared" si="3"/>
        <v>1.248E-2</v>
      </c>
      <c r="AL112" s="28">
        <f t="shared" si="4"/>
        <v>2.5120000000000003E-2</v>
      </c>
      <c r="AM112" s="28">
        <f t="shared" si="5"/>
        <v>2.5120000000000003E-2</v>
      </c>
      <c r="AN112" s="28">
        <f t="shared" si="6"/>
        <v>2.5120000000000003E-2</v>
      </c>
      <c r="AP112" s="28">
        <f t="shared" si="17"/>
        <v>1.2640000000000004E-2</v>
      </c>
      <c r="AQ112" s="28">
        <f t="shared" si="17"/>
        <v>1.2640000000000004E-2</v>
      </c>
      <c r="AR112" s="28">
        <f t="shared" si="17"/>
        <v>1.2640000000000004E-2</v>
      </c>
      <c r="AT112" s="28">
        <f t="shared" si="18"/>
        <v>1.2640000000000004E-2</v>
      </c>
      <c r="AU112" s="28">
        <f t="shared" si="18"/>
        <v>1.2640000000000004E-2</v>
      </c>
      <c r="AV112" s="28">
        <f t="shared" si="18"/>
        <v>1.2640000000000004E-2</v>
      </c>
      <c r="AX112" s="26">
        <f t="shared" si="19"/>
        <v>1.2640000000000004E-2</v>
      </c>
      <c r="AY112" s="26">
        <f t="shared" si="19"/>
        <v>1.2640000000000004E-2</v>
      </c>
      <c r="AZ112" s="26">
        <f t="shared" si="19"/>
        <v>1.2640000000000004E-2</v>
      </c>
      <c r="BB112" s="48">
        <f t="shared" si="20"/>
        <v>8.5439999999999988E-2</v>
      </c>
      <c r="BC112" s="28">
        <f t="shared" si="21"/>
        <v>8.5439999999999988E-2</v>
      </c>
      <c r="BD112" s="28">
        <f t="shared" si="22"/>
        <v>8.5439999999999988E-2</v>
      </c>
    </row>
    <row r="113" spans="1:56" ht="17.25" x14ac:dyDescent="0.25">
      <c r="A113" s="2"/>
      <c r="B113" s="7" t="s">
        <v>19</v>
      </c>
      <c r="C113" s="7"/>
      <c r="D113" s="16" t="e">
        <f>$D$133*(1+$D$107)</f>
        <v>#REF!</v>
      </c>
      <c r="E113" s="7"/>
      <c r="F113" s="7"/>
      <c r="G113" s="24" t="e">
        <f>$D$133*(1+G107)</f>
        <v>#REF!</v>
      </c>
      <c r="H113" s="7"/>
      <c r="I113" s="24" t="e">
        <f>$D$133*(1+I107)</f>
        <v>#REF!</v>
      </c>
      <c r="J113" s="7"/>
      <c r="AB113" s="26">
        <f t="shared" si="16"/>
        <v>-2.1599999999999998E-2</v>
      </c>
      <c r="AD113" s="28">
        <f t="shared" si="13"/>
        <v>5.1759999999999994E-2</v>
      </c>
      <c r="AE113" s="28">
        <f t="shared" si="14"/>
        <v>5.1759999999999994E-2</v>
      </c>
      <c r="AF113" s="28">
        <f t="shared" si="15"/>
        <v>5.1759999999999994E-2</v>
      </c>
      <c r="AH113" s="28">
        <f t="shared" si="1"/>
        <v>1.1039999999999999E-2</v>
      </c>
      <c r="AI113" s="28">
        <f t="shared" si="2"/>
        <v>1.1039999999999999E-2</v>
      </c>
      <c r="AJ113" s="28">
        <f t="shared" si="3"/>
        <v>1.1039999999999999E-2</v>
      </c>
      <c r="AL113" s="28">
        <f t="shared" si="4"/>
        <v>2.1760000000000009E-2</v>
      </c>
      <c r="AM113" s="28">
        <f t="shared" si="5"/>
        <v>2.1760000000000009E-2</v>
      </c>
      <c r="AN113" s="28">
        <f t="shared" si="6"/>
        <v>2.1760000000000009E-2</v>
      </c>
      <c r="AP113" s="28">
        <f t="shared" si="17"/>
        <v>1.0720000000000009E-2</v>
      </c>
      <c r="AQ113" s="28">
        <f t="shared" si="17"/>
        <v>1.0720000000000009E-2</v>
      </c>
      <c r="AR113" s="28">
        <f t="shared" si="17"/>
        <v>1.0720000000000009E-2</v>
      </c>
      <c r="AT113" s="28">
        <f t="shared" si="18"/>
        <v>1.0720000000000009E-2</v>
      </c>
      <c r="AU113" s="28">
        <f t="shared" si="18"/>
        <v>1.0720000000000009E-2</v>
      </c>
      <c r="AV113" s="28">
        <f t="shared" si="18"/>
        <v>1.0720000000000009E-2</v>
      </c>
      <c r="AX113" s="26">
        <f t="shared" si="19"/>
        <v>1.0720000000000009E-2</v>
      </c>
      <c r="AY113" s="26">
        <f t="shared" si="19"/>
        <v>1.0720000000000009E-2</v>
      </c>
      <c r="AZ113" s="26">
        <f t="shared" si="19"/>
        <v>1.0720000000000009E-2</v>
      </c>
      <c r="BB113" s="48">
        <f t="shared" si="20"/>
        <v>9.3120000000000008E-2</v>
      </c>
      <c r="BC113" s="28">
        <f t="shared" si="21"/>
        <v>9.3120000000000008E-2</v>
      </c>
      <c r="BD113" s="28">
        <f t="shared" si="22"/>
        <v>9.3120000000000008E-2</v>
      </c>
    </row>
    <row r="114" spans="1:56" x14ac:dyDescent="0.25">
      <c r="B114" s="3" t="s">
        <v>20</v>
      </c>
      <c r="C114" s="3"/>
      <c r="D114" s="3"/>
      <c r="E114" s="3"/>
      <c r="F114" s="3"/>
      <c r="G114" s="17" t="str">
        <f>IF(G112&lt;0,"ZLB Constrained","")</f>
        <v/>
      </c>
      <c r="H114" s="3"/>
      <c r="I114" s="3"/>
      <c r="J114" s="3"/>
      <c r="AB114" s="26">
        <f t="shared" si="16"/>
        <v>-2.3999999999999997E-2</v>
      </c>
      <c r="AD114" s="28">
        <f t="shared" si="13"/>
        <v>5.439999999999999E-2</v>
      </c>
      <c r="AE114" s="28">
        <f t="shared" si="14"/>
        <v>5.439999999999999E-2</v>
      </c>
      <c r="AF114" s="28">
        <f t="shared" si="15"/>
        <v>5.439999999999999E-2</v>
      </c>
      <c r="AH114" s="28">
        <f t="shared" si="1"/>
        <v>9.6000000000000009E-3</v>
      </c>
      <c r="AI114" s="28">
        <f t="shared" si="2"/>
        <v>9.6000000000000009E-3</v>
      </c>
      <c r="AJ114" s="28">
        <f t="shared" si="3"/>
        <v>9.6000000000000009E-3</v>
      </c>
      <c r="AL114" s="28">
        <f t="shared" si="4"/>
        <v>1.8400000000000007E-2</v>
      </c>
      <c r="AM114" s="28">
        <f t="shared" si="5"/>
        <v>1.8400000000000007E-2</v>
      </c>
      <c r="AN114" s="28">
        <f t="shared" si="6"/>
        <v>1.8400000000000007E-2</v>
      </c>
      <c r="AP114" s="28">
        <f t="shared" si="17"/>
        <v>8.8000000000000057E-3</v>
      </c>
      <c r="AQ114" s="28">
        <f t="shared" si="17"/>
        <v>8.8000000000000057E-3</v>
      </c>
      <c r="AR114" s="28">
        <f t="shared" si="17"/>
        <v>8.8000000000000057E-3</v>
      </c>
      <c r="AT114" s="28">
        <f t="shared" si="18"/>
        <v>8.8000000000000057E-3</v>
      </c>
      <c r="AU114" s="28">
        <f t="shared" si="18"/>
        <v>8.8000000000000057E-3</v>
      </c>
      <c r="AV114" s="28">
        <f t="shared" si="18"/>
        <v>8.8000000000000057E-3</v>
      </c>
      <c r="AX114" s="26">
        <f t="shared" si="19"/>
        <v>8.8000000000000057E-3</v>
      </c>
      <c r="AY114" s="26">
        <f t="shared" si="19"/>
        <v>8.8000000000000057E-3</v>
      </c>
      <c r="AZ114" s="26">
        <f t="shared" si="19"/>
        <v>8.8000000000000057E-3</v>
      </c>
      <c r="BB114" s="48">
        <f t="shared" si="20"/>
        <v>0.1008</v>
      </c>
      <c r="BC114" s="28">
        <f t="shared" si="21"/>
        <v>0.1008</v>
      </c>
      <c r="BD114" s="28">
        <f t="shared" si="22"/>
        <v>0.1008</v>
      </c>
    </row>
    <row r="115" spans="1:56" x14ac:dyDescent="0.25">
      <c r="B115" s="3"/>
      <c r="J115" s="3"/>
      <c r="AB115" s="26">
        <f t="shared" si="16"/>
        <v>-2.6399999999999996E-2</v>
      </c>
      <c r="AD115" s="28">
        <f t="shared" si="13"/>
        <v>5.7039999999999993E-2</v>
      </c>
      <c r="AE115" s="28">
        <f t="shared" si="14"/>
        <v>5.7039999999999993E-2</v>
      </c>
      <c r="AF115" s="28">
        <f t="shared" si="15"/>
        <v>5.7039999999999993E-2</v>
      </c>
      <c r="AH115" s="28">
        <f t="shared" si="1"/>
        <v>8.1600000000000006E-3</v>
      </c>
      <c r="AI115" s="28">
        <f t="shared" si="2"/>
        <v>8.1600000000000006E-3</v>
      </c>
      <c r="AJ115" s="28">
        <f t="shared" si="3"/>
        <v>8.1600000000000006E-3</v>
      </c>
      <c r="AL115" s="28">
        <f t="shared" si="4"/>
        <v>1.5040000000000006E-2</v>
      </c>
      <c r="AM115" s="28">
        <f t="shared" si="5"/>
        <v>1.5040000000000006E-2</v>
      </c>
      <c r="AN115" s="28">
        <f t="shared" si="6"/>
        <v>1.5040000000000006E-2</v>
      </c>
      <c r="AP115" s="28">
        <f t="shared" si="17"/>
        <v>6.8800000000000059E-3</v>
      </c>
      <c r="AQ115" s="28">
        <f t="shared" si="17"/>
        <v>6.8800000000000059E-3</v>
      </c>
      <c r="AR115" s="28">
        <f t="shared" si="17"/>
        <v>6.8800000000000059E-3</v>
      </c>
      <c r="AT115" s="28">
        <f t="shared" si="18"/>
        <v>6.8800000000000059E-3</v>
      </c>
      <c r="AU115" s="28">
        <f t="shared" si="18"/>
        <v>6.8800000000000059E-3</v>
      </c>
      <c r="AV115" s="28">
        <f t="shared" si="18"/>
        <v>6.8800000000000059E-3</v>
      </c>
      <c r="AX115" s="26">
        <f t="shared" si="19"/>
        <v>6.8800000000000059E-3</v>
      </c>
      <c r="AY115" s="26">
        <f t="shared" si="19"/>
        <v>6.8800000000000059E-3</v>
      </c>
      <c r="AZ115" s="26">
        <f t="shared" si="19"/>
        <v>6.8800000000000059E-3</v>
      </c>
      <c r="BB115" s="48">
        <f t="shared" si="20"/>
        <v>0.10847999999999999</v>
      </c>
      <c r="BC115" s="28">
        <f t="shared" si="21"/>
        <v>0.10847999999999999</v>
      </c>
      <c r="BD115" s="28">
        <f t="shared" si="22"/>
        <v>0.10847999999999999</v>
      </c>
    </row>
    <row r="116" spans="1:56" x14ac:dyDescent="0.25">
      <c r="B116" s="3" t="s">
        <v>21</v>
      </c>
      <c r="C116" s="3"/>
      <c r="D116" s="3"/>
      <c r="E116" s="3"/>
      <c r="F116" s="3"/>
      <c r="G116" s="3"/>
      <c r="H116" s="3"/>
      <c r="I116" s="3"/>
      <c r="J116" s="3"/>
      <c r="AB116" s="26">
        <f t="shared" si="16"/>
        <v>-2.8799999999999996E-2</v>
      </c>
      <c r="AD116" s="28">
        <f t="shared" si="13"/>
        <v>5.9679999999999997E-2</v>
      </c>
      <c r="AE116" s="28">
        <f t="shared" si="14"/>
        <v>5.9679999999999997E-2</v>
      </c>
      <c r="AF116" s="28">
        <f t="shared" si="15"/>
        <v>5.9679999999999997E-2</v>
      </c>
      <c r="AH116" s="28">
        <f t="shared" si="1"/>
        <v>6.7200000000000003E-3</v>
      </c>
      <c r="AI116" s="28">
        <f t="shared" si="2"/>
        <v>6.7200000000000003E-3</v>
      </c>
      <c r="AJ116" s="28">
        <f t="shared" si="3"/>
        <v>6.7200000000000003E-3</v>
      </c>
      <c r="AL116" s="28">
        <f t="shared" si="4"/>
        <v>1.1680000000000008E-2</v>
      </c>
      <c r="AM116" s="28">
        <f t="shared" si="5"/>
        <v>1.1680000000000008E-2</v>
      </c>
      <c r="AN116" s="28">
        <f t="shared" si="6"/>
        <v>1.1680000000000008E-2</v>
      </c>
      <c r="AP116" s="28">
        <f t="shared" si="17"/>
        <v>4.9600000000000078E-3</v>
      </c>
      <c r="AQ116" s="28">
        <f t="shared" si="17"/>
        <v>4.9600000000000078E-3</v>
      </c>
      <c r="AR116" s="28">
        <f t="shared" si="17"/>
        <v>4.9600000000000078E-3</v>
      </c>
      <c r="AT116" s="28">
        <f t="shared" si="18"/>
        <v>4.9600000000000078E-3</v>
      </c>
      <c r="AU116" s="28">
        <f t="shared" si="18"/>
        <v>4.9600000000000078E-3</v>
      </c>
      <c r="AV116" s="28">
        <f t="shared" si="18"/>
        <v>4.9600000000000078E-3</v>
      </c>
      <c r="AX116" s="26">
        <f t="shared" si="19"/>
        <v>4.9600000000000078E-3</v>
      </c>
      <c r="AY116" s="26">
        <f t="shared" si="19"/>
        <v>4.9600000000000078E-3</v>
      </c>
      <c r="AZ116" s="26">
        <f t="shared" si="19"/>
        <v>4.9600000000000078E-3</v>
      </c>
      <c r="BB116" s="48">
        <f t="shared" si="20"/>
        <v>0.11615999999999999</v>
      </c>
      <c r="BC116" s="28">
        <f t="shared" si="21"/>
        <v>0.11615999999999999</v>
      </c>
      <c r="BD116" s="28">
        <f t="shared" si="22"/>
        <v>0.11615999999999999</v>
      </c>
    </row>
    <row r="117" spans="1:56" ht="18" x14ac:dyDescent="0.35">
      <c r="B117" s="18" t="s">
        <v>22</v>
      </c>
      <c r="C117" s="3"/>
      <c r="D117" s="19">
        <v>0.85</v>
      </c>
      <c r="E117" s="3"/>
      <c r="F117" s="3"/>
      <c r="G117" s="3"/>
      <c r="H117" s="3"/>
      <c r="I117" s="3"/>
      <c r="J117" s="3"/>
    </row>
    <row r="118" spans="1:56" ht="18" x14ac:dyDescent="0.35">
      <c r="B118" s="18" t="s">
        <v>23</v>
      </c>
      <c r="C118" s="3"/>
      <c r="D118" s="19">
        <v>0.03</v>
      </c>
      <c r="E118" s="3"/>
      <c r="F118" s="3"/>
      <c r="G118" s="3"/>
      <c r="H118" s="3"/>
      <c r="I118" s="3"/>
      <c r="J118" s="3"/>
    </row>
    <row r="119" spans="1:56" ht="16.5" x14ac:dyDescent="0.3">
      <c r="B119" s="18" t="s">
        <v>24</v>
      </c>
      <c r="D119" s="20">
        <v>1.5</v>
      </c>
      <c r="E119" s="3"/>
      <c r="F119" s="3"/>
      <c r="G119" s="3"/>
      <c r="H119" s="3"/>
      <c r="I119" s="3"/>
      <c r="J119" s="3"/>
      <c r="AB119" t="s">
        <v>33</v>
      </c>
      <c r="AC119" s="25">
        <v>2.3999999999999998E-3</v>
      </c>
    </row>
    <row r="120" spans="1:56" ht="16.5" x14ac:dyDescent="0.3">
      <c r="B120" s="18" t="s">
        <v>25</v>
      </c>
      <c r="C120" s="3"/>
      <c r="D120" s="19">
        <v>0.5</v>
      </c>
      <c r="E120" s="3"/>
      <c r="F120" s="3"/>
      <c r="G120" s="3"/>
      <c r="H120" s="3"/>
      <c r="I120" s="3"/>
      <c r="J120" s="3"/>
    </row>
    <row r="121" spans="1:56" ht="18" x14ac:dyDescent="0.35">
      <c r="B121" s="18" t="s">
        <v>26</v>
      </c>
      <c r="C121" s="3"/>
      <c r="D121" s="21">
        <f>1.3-0.7</f>
        <v>0.60000000000000009</v>
      </c>
      <c r="E121" s="3"/>
      <c r="F121" s="3"/>
      <c r="G121" s="3"/>
      <c r="H121" s="3"/>
      <c r="I121" s="3"/>
      <c r="J121" s="3"/>
      <c r="AC121" t="s">
        <v>34</v>
      </c>
    </row>
    <row r="122" spans="1:56" ht="18" x14ac:dyDescent="0.35">
      <c r="B122" s="18" t="s">
        <v>27</v>
      </c>
      <c r="C122" s="3"/>
      <c r="D122" s="19">
        <f>-0.2-0.6</f>
        <v>-0.8</v>
      </c>
      <c r="E122" s="3"/>
      <c r="F122" s="3"/>
      <c r="G122" s="3"/>
      <c r="H122" s="3"/>
      <c r="I122" s="3"/>
      <c r="J122" s="3"/>
      <c r="AC122" t="s">
        <v>43</v>
      </c>
      <c r="AD122" t="s">
        <v>44</v>
      </c>
      <c r="AF122" t="s">
        <v>43</v>
      </c>
      <c r="AG122" t="s">
        <v>44</v>
      </c>
      <c r="AI122" t="s">
        <v>43</v>
      </c>
      <c r="AJ122" t="s">
        <v>44</v>
      </c>
    </row>
    <row r="123" spans="1:56" ht="18" x14ac:dyDescent="0.35">
      <c r="B123" s="18" t="s">
        <v>28</v>
      </c>
      <c r="C123" s="3"/>
      <c r="D123" s="19">
        <v>0.5</v>
      </c>
      <c r="E123" s="3"/>
      <c r="F123" s="3"/>
      <c r="G123" s="3"/>
      <c r="H123" s="3"/>
      <c r="I123" s="3"/>
      <c r="J123" s="3"/>
      <c r="AC123" s="26">
        <f>D107</f>
        <v>0</v>
      </c>
      <c r="AD123">
        <v>-0.1</v>
      </c>
      <c r="AF123">
        <v>-0.02</v>
      </c>
      <c r="AG123" s="26">
        <f>AD124</f>
        <v>2.8000000000000001E-2</v>
      </c>
      <c r="AI123" s="26">
        <f>AC123</f>
        <v>0</v>
      </c>
      <c r="AJ123" s="26">
        <f>AG124</f>
        <v>2.8000000000000001E-2</v>
      </c>
    </row>
    <row r="124" spans="1:56" x14ac:dyDescent="0.25">
      <c r="B124" s="18"/>
      <c r="C124" s="3"/>
      <c r="D124" s="3"/>
      <c r="E124" s="3"/>
      <c r="F124" s="3"/>
      <c r="G124" s="3"/>
      <c r="H124" s="3"/>
      <c r="I124" s="3"/>
      <c r="J124" s="3"/>
      <c r="AC124" s="26">
        <f>AC123</f>
        <v>0</v>
      </c>
      <c r="AD124" s="26">
        <f>D110</f>
        <v>2.8000000000000001E-2</v>
      </c>
      <c r="AF124" s="26">
        <f>AC123</f>
        <v>0</v>
      </c>
      <c r="AG124" s="26">
        <f>AG123</f>
        <v>2.8000000000000001E-2</v>
      </c>
      <c r="AI124" s="26">
        <f>AC124</f>
        <v>0</v>
      </c>
      <c r="AJ124" s="26">
        <f>AJ123</f>
        <v>2.8000000000000001E-2</v>
      </c>
    </row>
    <row r="125" spans="1:56" x14ac:dyDescent="0.25">
      <c r="B125" s="3"/>
      <c r="C125" s="3"/>
      <c r="F125" s="3"/>
      <c r="G125" s="3"/>
      <c r="H125" s="3"/>
      <c r="I125" s="3"/>
      <c r="J125" s="3"/>
    </row>
    <row r="126" spans="1:56" x14ac:dyDescent="0.25">
      <c r="B126" s="3"/>
      <c r="C126" s="3"/>
      <c r="D126" s="19">
        <f>(D117+D118)/(D122)</f>
        <v>-1.0999999999999999</v>
      </c>
      <c r="E126" s="3"/>
      <c r="F126" s="3"/>
      <c r="G126" s="3"/>
      <c r="I126" s="19"/>
      <c r="J126" s="3"/>
    </row>
    <row r="127" spans="1:56" x14ac:dyDescent="0.25">
      <c r="B127" s="3"/>
      <c r="C127" s="3"/>
      <c r="D127" s="3"/>
      <c r="E127" s="3"/>
      <c r="F127" s="3"/>
      <c r="G127" s="3"/>
      <c r="H127" s="3"/>
      <c r="I127" s="3"/>
      <c r="J127" s="3"/>
      <c r="AC127" t="s">
        <v>35</v>
      </c>
    </row>
    <row r="128" spans="1:56" x14ac:dyDescent="0.25">
      <c r="B128" s="3"/>
      <c r="C128" s="3"/>
      <c r="D128" s="3"/>
      <c r="E128" s="3"/>
      <c r="F128" s="3"/>
      <c r="G128" s="3"/>
      <c r="H128" s="3"/>
      <c r="I128" s="19">
        <f>$D$126-$D$130</f>
        <v>-1.9</v>
      </c>
      <c r="J128" s="3"/>
      <c r="AC128" t="s">
        <v>43</v>
      </c>
      <c r="AD128" t="s">
        <v>44</v>
      </c>
      <c r="AF128" t="s">
        <v>43</v>
      </c>
      <c r="AG128" t="s">
        <v>44</v>
      </c>
      <c r="AI128" t="s">
        <v>43</v>
      </c>
      <c r="AJ128" t="s">
        <v>44</v>
      </c>
    </row>
    <row r="129" spans="1:36" x14ac:dyDescent="0.25">
      <c r="B129" s="3"/>
      <c r="C129" s="3"/>
      <c r="D129" s="3"/>
      <c r="E129" s="3"/>
      <c r="F129" s="3"/>
      <c r="G129" s="3"/>
      <c r="H129" s="3"/>
      <c r="I129" s="3"/>
      <c r="J129" s="3"/>
      <c r="AC129" s="26">
        <f>G107</f>
        <v>0</v>
      </c>
      <c r="AD129">
        <f>AD123</f>
        <v>-0.1</v>
      </c>
      <c r="AF129">
        <f>AF123</f>
        <v>-0.02</v>
      </c>
      <c r="AG129" s="26">
        <f>AD130</f>
        <v>2.8000000000000001E-2</v>
      </c>
      <c r="AI129" s="26">
        <f>AC129</f>
        <v>0</v>
      </c>
      <c r="AJ129" s="26">
        <f>AG130</f>
        <v>2.8000000000000001E-2</v>
      </c>
    </row>
    <row r="130" spans="1:36" x14ac:dyDescent="0.25">
      <c r="B130" s="3"/>
      <c r="C130" s="3"/>
      <c r="D130" s="21">
        <f>D120*D121+D123</f>
        <v>0.8</v>
      </c>
      <c r="E130" s="3"/>
      <c r="F130" s="3"/>
      <c r="G130" s="3"/>
      <c r="H130" s="19"/>
      <c r="I130" s="3"/>
      <c r="J130" s="3"/>
      <c r="AC130" s="26">
        <f>AC129</f>
        <v>0</v>
      </c>
      <c r="AD130" s="26">
        <f>G110</f>
        <v>2.8000000000000001E-2</v>
      </c>
      <c r="AF130" s="26">
        <f>AC130</f>
        <v>0</v>
      </c>
      <c r="AG130" s="26">
        <f>AD130</f>
        <v>2.8000000000000001E-2</v>
      </c>
      <c r="AI130" s="26">
        <f>AC130</f>
        <v>0</v>
      </c>
      <c r="AJ130" s="26">
        <f>AJ129</f>
        <v>2.8000000000000001E-2</v>
      </c>
    </row>
    <row r="131" spans="1:36" x14ac:dyDescent="0.25">
      <c r="B131" s="3"/>
      <c r="C131" s="3"/>
      <c r="D131" s="3"/>
      <c r="E131" s="3"/>
      <c r="F131" s="3"/>
      <c r="G131" s="3"/>
      <c r="H131" s="3"/>
      <c r="I131" s="3"/>
      <c r="J131" s="3"/>
    </row>
    <row r="132" spans="1:36" ht="17.25" x14ac:dyDescent="0.25">
      <c r="B132" s="3" t="s">
        <v>29</v>
      </c>
      <c r="C132" s="3"/>
      <c r="D132" s="11">
        <v>2.8000000000000001E-2</v>
      </c>
      <c r="E132" s="3"/>
      <c r="F132" s="3"/>
      <c r="G132" s="3"/>
      <c r="H132" s="3"/>
      <c r="I132" s="3"/>
      <c r="J132" s="3"/>
    </row>
    <row r="133" spans="1:36" ht="17.25" x14ac:dyDescent="0.25">
      <c r="B133" s="3" t="s">
        <v>30</v>
      </c>
      <c r="C133" s="3"/>
      <c r="D133" s="22" t="e">
        <f>#REF!</f>
        <v>#REF!</v>
      </c>
      <c r="E133" s="3"/>
      <c r="F133" s="3"/>
      <c r="G133" s="3"/>
      <c r="H133" s="3"/>
      <c r="I133" s="3"/>
      <c r="J133" s="3"/>
      <c r="AC133" t="s">
        <v>36</v>
      </c>
    </row>
    <row r="134" spans="1:36" ht="17.25" x14ac:dyDescent="0.25">
      <c r="B134" s="3" t="s">
        <v>5</v>
      </c>
      <c r="C134" s="3"/>
      <c r="D134" s="11">
        <v>2.4E-2</v>
      </c>
      <c r="E134" s="3"/>
      <c r="F134" s="3"/>
      <c r="G134" s="3"/>
      <c r="H134" s="3"/>
      <c r="I134" s="3"/>
      <c r="J134" s="3"/>
      <c r="AC134" t="s">
        <v>43</v>
      </c>
      <c r="AD134" t="s">
        <v>44</v>
      </c>
      <c r="AF134" t="s">
        <v>43</v>
      </c>
      <c r="AG134" t="s">
        <v>44</v>
      </c>
      <c r="AI134" t="s">
        <v>43</v>
      </c>
      <c r="AJ134" t="s">
        <v>44</v>
      </c>
    </row>
    <row r="135" spans="1:36" x14ac:dyDescent="0.25">
      <c r="AC135" s="26">
        <f>I107</f>
        <v>0</v>
      </c>
      <c r="AD135">
        <f>AD129</f>
        <v>-0.1</v>
      </c>
      <c r="AF135">
        <f>AF129</f>
        <v>-0.02</v>
      </c>
      <c r="AG135" s="26">
        <f>AD136</f>
        <v>2.8000000000000001E-2</v>
      </c>
      <c r="AI135" s="26">
        <f>AC135</f>
        <v>0</v>
      </c>
      <c r="AJ135" s="26">
        <f>AG136</f>
        <v>2.8000000000000001E-2</v>
      </c>
    </row>
    <row r="136" spans="1:36" x14ac:dyDescent="0.25">
      <c r="B136" s="3" t="s">
        <v>3</v>
      </c>
      <c r="C136" s="3"/>
      <c r="D136" s="6">
        <v>0</v>
      </c>
      <c r="E136" s="7"/>
      <c r="F136" s="7"/>
      <c r="G136" s="31">
        <f>IF(G174="+",$L$137,IF(G174="-",-$L$137,0))</f>
        <v>0</v>
      </c>
      <c r="H136" s="7"/>
      <c r="I136" s="31">
        <f>IF(I174="+",$L$137,IF(I174="-",-$L$137,0))</f>
        <v>0</v>
      </c>
      <c r="J136" s="3"/>
      <c r="AC136" s="26">
        <f>AC135</f>
        <v>0</v>
      </c>
      <c r="AD136" s="26">
        <f>I110</f>
        <v>2.8000000000000001E-2</v>
      </c>
      <c r="AF136" s="26">
        <f>AC136</f>
        <v>0</v>
      </c>
      <c r="AG136" s="26">
        <f>AD136</f>
        <v>2.8000000000000001E-2</v>
      </c>
      <c r="AI136" s="26">
        <f>AC136</f>
        <v>0</v>
      </c>
      <c r="AJ136" s="26">
        <f>AJ135</f>
        <v>2.8000000000000001E-2</v>
      </c>
    </row>
    <row r="137" spans="1:36" ht="17.25" x14ac:dyDescent="0.25">
      <c r="B137" s="3" t="s">
        <v>4</v>
      </c>
      <c r="C137" s="3"/>
      <c r="D137" s="6">
        <f>D134</f>
        <v>2.4E-2</v>
      </c>
      <c r="E137" s="7"/>
      <c r="F137" s="7"/>
      <c r="G137" s="31">
        <f>IF(G175="+",$L$137+$D$134,IF(G175="-",-$L$137+$D$134,$D$134))</f>
        <v>2.4E-2</v>
      </c>
      <c r="H137" s="7"/>
      <c r="I137" s="31">
        <f>IF(I175="+",$L$137+$D$134,IF(I175="-",-$L$137+$D$134,$D$134))</f>
        <v>2.4E-2</v>
      </c>
      <c r="J137" s="3"/>
      <c r="L137" s="35">
        <v>0.01</v>
      </c>
      <c r="N137" s="2"/>
    </row>
    <row r="138" spans="1:36" ht="17.25" x14ac:dyDescent="0.25">
      <c r="B138" s="3" t="s">
        <v>5</v>
      </c>
      <c r="C138" s="3"/>
      <c r="D138" s="6">
        <f>D134</f>
        <v>2.4E-2</v>
      </c>
      <c r="E138" s="7"/>
      <c r="F138" s="7"/>
      <c r="G138" s="31">
        <f>IF(G176="+",$L$137+$D$134,IF(G176="-",-$L$137+$D$134,$D$134))</f>
        <v>2.4E-2</v>
      </c>
      <c r="H138" s="7"/>
      <c r="I138" s="31">
        <f>IF(I176="+",$L$137+$D$134,IF(I176="-",-$L$137+$D$134,$D$134))</f>
        <v>2.4E-2</v>
      </c>
      <c r="J138" s="3"/>
      <c r="L138" t="s">
        <v>49</v>
      </c>
      <c r="N138" t="s">
        <v>48</v>
      </c>
    </row>
    <row r="139" spans="1:36" ht="18" x14ac:dyDescent="0.35">
      <c r="B139" s="3" t="s">
        <v>6</v>
      </c>
      <c r="C139" s="3"/>
      <c r="D139" s="6">
        <v>0</v>
      </c>
      <c r="E139" s="7"/>
      <c r="F139" s="7"/>
      <c r="G139" s="31">
        <f>IF(G177="+",$L$137,IF(G177="-",-$L$137,0))</f>
        <v>0</v>
      </c>
      <c r="H139" s="7"/>
      <c r="I139" s="31">
        <f>IF(I177="+",$L$137,IF(I177="-",-$L$137,0))</f>
        <v>0</v>
      </c>
      <c r="J139" s="3"/>
      <c r="L139" s="38">
        <v>1.3004E-2</v>
      </c>
      <c r="N139" s="39">
        <f>D110-I110</f>
        <v>0</v>
      </c>
    </row>
    <row r="140" spans="1:36" ht="17.25" x14ac:dyDescent="0.25">
      <c r="B140" s="3" t="s">
        <v>7</v>
      </c>
      <c r="C140" s="3"/>
      <c r="D140" s="6">
        <v>0</v>
      </c>
      <c r="E140" s="7"/>
      <c r="F140" s="7"/>
      <c r="G140" s="31">
        <f>IF(G178="+",$L$139,IF(G178="-",-$L$139,0))</f>
        <v>0</v>
      </c>
      <c r="H140" s="7"/>
      <c r="I140" s="31">
        <f>IF(I178="+",$L$139,IF(I178="-",-$L$139,0))</f>
        <v>0</v>
      </c>
      <c r="J140" s="3"/>
      <c r="N140" s="2"/>
      <c r="AC140" t="s">
        <v>34</v>
      </c>
    </row>
    <row r="141" spans="1:36" x14ac:dyDescent="0.25">
      <c r="B141" s="3"/>
      <c r="C141" s="3"/>
      <c r="D141" s="6"/>
      <c r="E141" s="7"/>
      <c r="F141" s="7"/>
      <c r="G141" s="8"/>
      <c r="H141" s="3"/>
      <c r="I141" s="6"/>
      <c r="J141" s="3"/>
      <c r="N141" s="2"/>
      <c r="AC141" t="s">
        <v>43</v>
      </c>
      <c r="AD141" t="s">
        <v>44</v>
      </c>
      <c r="AF141" t="s">
        <v>43</v>
      </c>
      <c r="AG141" t="s">
        <v>44</v>
      </c>
      <c r="AI141" t="s">
        <v>43</v>
      </c>
      <c r="AJ141" t="s">
        <v>44</v>
      </c>
    </row>
    <row r="142" spans="1:36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AC142" s="26">
        <f>AC123</f>
        <v>0</v>
      </c>
      <c r="AD142">
        <v>0</v>
      </c>
      <c r="AF142">
        <v>-0.02</v>
      </c>
      <c r="AG142" s="26">
        <f>AD143</f>
        <v>2.4E-2</v>
      </c>
      <c r="AI142" s="26">
        <f>AC142</f>
        <v>0</v>
      </c>
      <c r="AJ142" s="26">
        <f>AG143</f>
        <v>2.4E-2</v>
      </c>
    </row>
    <row r="143" spans="1:36" x14ac:dyDescent="0.25">
      <c r="AC143" s="26">
        <f>-AC124</f>
        <v>0</v>
      </c>
      <c r="AD143" s="26">
        <f>D111</f>
        <v>2.4E-2</v>
      </c>
      <c r="AF143" s="26">
        <f>AC142</f>
        <v>0</v>
      </c>
      <c r="AG143" s="26">
        <f>AG142</f>
        <v>2.4E-2</v>
      </c>
      <c r="AI143" s="26">
        <f>AC143</f>
        <v>0</v>
      </c>
      <c r="AJ143" s="26">
        <f>AJ142</f>
        <v>2.4E-2</v>
      </c>
    </row>
    <row r="146" spans="7:36" x14ac:dyDescent="0.25">
      <c r="AC146" t="s">
        <v>35</v>
      </c>
    </row>
    <row r="147" spans="7:36" x14ac:dyDescent="0.25">
      <c r="AC147" t="s">
        <v>43</v>
      </c>
      <c r="AD147" t="s">
        <v>44</v>
      </c>
      <c r="AF147" t="s">
        <v>43</v>
      </c>
      <c r="AG147" t="s">
        <v>44</v>
      </c>
      <c r="AI147" t="s">
        <v>43</v>
      </c>
      <c r="AJ147" t="s">
        <v>44</v>
      </c>
    </row>
    <row r="148" spans="7:36" x14ac:dyDescent="0.25">
      <c r="AC148" s="26">
        <f>AC129</f>
        <v>0</v>
      </c>
      <c r="AD148">
        <f>AD142</f>
        <v>0</v>
      </c>
      <c r="AF148">
        <v>-0.02</v>
      </c>
      <c r="AG148" s="26">
        <f>AD149</f>
        <v>2.4E-2</v>
      </c>
      <c r="AI148" s="26">
        <f>AC148</f>
        <v>0</v>
      </c>
      <c r="AJ148" s="26">
        <f>AG149</f>
        <v>2.4E-2</v>
      </c>
    </row>
    <row r="149" spans="7:36" x14ac:dyDescent="0.25">
      <c r="G149" s="4" t="s">
        <v>1</v>
      </c>
      <c r="H149" s="3"/>
      <c r="I149" s="4" t="s">
        <v>2</v>
      </c>
      <c r="AC149" s="26">
        <f>AC148</f>
        <v>0</v>
      </c>
      <c r="AD149" s="26">
        <f>G111</f>
        <v>2.4E-2</v>
      </c>
      <c r="AF149" s="26">
        <f>AC148</f>
        <v>0</v>
      </c>
      <c r="AG149" s="26">
        <f>AG148</f>
        <v>2.4E-2</v>
      </c>
      <c r="AI149" s="26">
        <f>AC149</f>
        <v>0</v>
      </c>
      <c r="AJ149" s="26">
        <f>AJ148</f>
        <v>2.4E-2</v>
      </c>
    </row>
    <row r="150" spans="7:36" x14ac:dyDescent="0.25">
      <c r="G150" s="46"/>
      <c r="H150" s="7"/>
      <c r="I150" s="36"/>
    </row>
    <row r="151" spans="7:36" x14ac:dyDescent="0.25">
      <c r="G151" s="46"/>
      <c r="H151" s="7"/>
      <c r="I151" s="36"/>
    </row>
    <row r="152" spans="7:36" x14ac:dyDescent="0.25">
      <c r="G152" s="45" t="s">
        <v>60</v>
      </c>
      <c r="H152" s="37"/>
      <c r="I152" s="45" t="s">
        <v>60</v>
      </c>
      <c r="AC152" t="s">
        <v>36</v>
      </c>
    </row>
    <row r="153" spans="7:36" x14ac:dyDescent="0.25">
      <c r="G153" s="36"/>
      <c r="H153" s="7"/>
      <c r="I153" s="36"/>
      <c r="AC153" t="s">
        <v>43</v>
      </c>
      <c r="AD153" t="s">
        <v>44</v>
      </c>
      <c r="AF153" t="s">
        <v>43</v>
      </c>
      <c r="AG153" t="s">
        <v>44</v>
      </c>
      <c r="AI153" t="s">
        <v>43</v>
      </c>
      <c r="AJ153" t="s">
        <v>44</v>
      </c>
    </row>
    <row r="154" spans="7:36" x14ac:dyDescent="0.25">
      <c r="G154" s="36"/>
      <c r="H154" s="7"/>
      <c r="I154" s="36"/>
      <c r="AC154" s="26">
        <f>I107</f>
        <v>0</v>
      </c>
      <c r="AD154">
        <f>AD148</f>
        <v>0</v>
      </c>
      <c r="AF154">
        <v>-0.02</v>
      </c>
      <c r="AG154" s="26">
        <f>AD155</f>
        <v>2.4E-2</v>
      </c>
      <c r="AI154" s="26">
        <f>AC154</f>
        <v>0</v>
      </c>
      <c r="AJ154" s="26">
        <f>AG155</f>
        <v>2.4E-2</v>
      </c>
    </row>
    <row r="155" spans="7:36" x14ac:dyDescent="0.25">
      <c r="AC155" s="26">
        <f>AC154</f>
        <v>0</v>
      </c>
      <c r="AD155" s="26">
        <f>I111</f>
        <v>2.4E-2</v>
      </c>
      <c r="AF155" s="26">
        <f>AC154</f>
        <v>0</v>
      </c>
      <c r="AG155" s="26">
        <f>AG154</f>
        <v>2.4E-2</v>
      </c>
      <c r="AI155" s="26">
        <f>AC155</f>
        <v>0</v>
      </c>
      <c r="AJ155" s="26">
        <f>AJ154</f>
        <v>2.4E-2</v>
      </c>
    </row>
    <row r="157" spans="7:36" x14ac:dyDescent="0.25">
      <c r="G157" t="s">
        <v>63</v>
      </c>
      <c r="I157" t="s">
        <v>63</v>
      </c>
    </row>
    <row r="158" spans="7:36" x14ac:dyDescent="0.25">
      <c r="G158" t="s">
        <v>64</v>
      </c>
      <c r="I158" t="s">
        <v>64</v>
      </c>
    </row>
    <row r="159" spans="7:36" x14ac:dyDescent="0.25">
      <c r="G159" t="s">
        <v>65</v>
      </c>
      <c r="I159" t="s">
        <v>65</v>
      </c>
    </row>
    <row r="161" spans="7:9" x14ac:dyDescent="0.25">
      <c r="G161" t="s">
        <v>66</v>
      </c>
      <c r="I161" t="s">
        <v>66</v>
      </c>
    </row>
    <row r="162" spans="7:9" x14ac:dyDescent="0.25">
      <c r="G162" t="s">
        <v>67</v>
      </c>
      <c r="I162" t="s">
        <v>67</v>
      </c>
    </row>
    <row r="163" spans="7:9" x14ac:dyDescent="0.25">
      <c r="G163" t="s">
        <v>68</v>
      </c>
      <c r="I163" t="s">
        <v>68</v>
      </c>
    </row>
    <row r="165" spans="7:9" x14ac:dyDescent="0.25">
      <c r="G165" t="s">
        <v>61</v>
      </c>
      <c r="I165" t="s">
        <v>61</v>
      </c>
    </row>
    <row r="166" spans="7:9" x14ac:dyDescent="0.25">
      <c r="G166" t="s">
        <v>71</v>
      </c>
      <c r="I166" t="s">
        <v>71</v>
      </c>
    </row>
    <row r="167" spans="7:9" x14ac:dyDescent="0.25">
      <c r="G167" t="s">
        <v>62</v>
      </c>
      <c r="I167" t="s">
        <v>62</v>
      </c>
    </row>
    <row r="169" spans="7:9" x14ac:dyDescent="0.25">
      <c r="G169" t="s">
        <v>69</v>
      </c>
      <c r="I169" t="s">
        <v>69</v>
      </c>
    </row>
    <row r="170" spans="7:9" x14ac:dyDescent="0.25">
      <c r="G170" t="s">
        <v>72</v>
      </c>
      <c r="I170" t="s">
        <v>72</v>
      </c>
    </row>
    <row r="171" spans="7:9" x14ac:dyDescent="0.25">
      <c r="G171" t="s">
        <v>70</v>
      </c>
      <c r="I171" t="s">
        <v>70</v>
      </c>
    </row>
    <row r="173" spans="7:9" x14ac:dyDescent="0.25">
      <c r="G173" s="4" t="s">
        <v>1</v>
      </c>
      <c r="H173" s="3"/>
      <c r="I173" s="4" t="s">
        <v>2</v>
      </c>
    </row>
    <row r="174" spans="7:9" x14ac:dyDescent="0.25">
      <c r="G174" s="46" t="str">
        <f>IF(G9=G157,"+",IF(G9=G159,"-",""))</f>
        <v/>
      </c>
      <c r="H174" s="7"/>
      <c r="I174" s="46" t="str">
        <f>IF(I9=I157,"+",IF(I9=I159,"-",""))</f>
        <v/>
      </c>
    </row>
    <row r="175" spans="7:9" x14ac:dyDescent="0.25">
      <c r="G175" s="46" t="str">
        <f>IF(G10=G161,"+",IF(G10=G163,"-",""))</f>
        <v/>
      </c>
      <c r="H175" s="7"/>
      <c r="I175" s="46" t="str">
        <f>IF(I10=I161,"+",IF(I10=I163,"-",""))</f>
        <v/>
      </c>
    </row>
    <row r="176" spans="7:9" x14ac:dyDescent="0.25">
      <c r="G176" s="45" t="s">
        <v>60</v>
      </c>
      <c r="H176" s="37"/>
      <c r="I176" s="45" t="s">
        <v>60</v>
      </c>
    </row>
    <row r="177" spans="7:9" x14ac:dyDescent="0.25">
      <c r="G177" s="46" t="str">
        <f>IF(G12=G165,"+",IF(G12=G167,"-",""))</f>
        <v/>
      </c>
      <c r="H177" s="7"/>
      <c r="I177" s="46" t="str">
        <f>IF(I12=I165,"+",IF(I12=I167,"-",""))</f>
        <v/>
      </c>
    </row>
    <row r="178" spans="7:9" x14ac:dyDescent="0.25">
      <c r="G178" s="46" t="str">
        <f>IF(G13=G169,"+",IF(G13=G171,"-",""))</f>
        <v/>
      </c>
      <c r="H178" s="7"/>
      <c r="I178" s="46" t="str">
        <f>IF(I13=I169,"+",IF(I13=I171,"-",""))</f>
        <v/>
      </c>
    </row>
    <row r="195" spans="2:9" x14ac:dyDescent="0.25">
      <c r="B195" s="3" t="str">
        <f>B9</f>
        <v>Short run aggregate supply</v>
      </c>
    </row>
    <row r="196" spans="2:9" x14ac:dyDescent="0.25">
      <c r="B196" s="3" t="str">
        <f>B10</f>
        <v>Inflation expectations</v>
      </c>
      <c r="C196" s="3"/>
      <c r="D196" s="6"/>
      <c r="E196" s="7"/>
      <c r="F196" s="7"/>
      <c r="G196" s="8"/>
      <c r="H196" s="3"/>
      <c r="I196" s="6"/>
    </row>
    <row r="197" spans="2:9" x14ac:dyDescent="0.25">
      <c r="B197" s="3" t="str">
        <f>B11</f>
        <v>Inflation target</v>
      </c>
      <c r="C197" s="3"/>
      <c r="D197" s="6"/>
      <c r="E197" s="7"/>
      <c r="F197" s="7"/>
      <c r="G197" s="9" t="str">
        <f>IF(G136&gt;$D136,"Favorable Supply Shock",IF(G136&lt;$D136,"Adverse Supply Shock","…"))</f>
        <v>…</v>
      </c>
      <c r="H197" s="3"/>
      <c r="I197" s="9" t="str">
        <f>IF(I136&gt;$D136,"Favorable Supply Shock",IF(I136&lt;$D136,"Adverse Supply Shock","…"))</f>
        <v>…</v>
      </c>
    </row>
    <row r="198" spans="2:9" x14ac:dyDescent="0.25">
      <c r="B198" s="3" t="str">
        <f>B12</f>
        <v xml:space="preserve">Aggregate Demand </v>
      </c>
      <c r="C198" s="3"/>
      <c r="D198" s="6"/>
      <c r="E198" s="7"/>
      <c r="F198" s="7"/>
      <c r="G198" s="9" t="str">
        <f>IF(G137&gt;$D138,"Exp. Inf. Above Target",IF(G137&lt;$D138,"Exp. Inf. Below Target","…"))</f>
        <v>…</v>
      </c>
      <c r="H198" s="3"/>
      <c r="I198" s="9" t="str">
        <f>IF(I137&gt;$D138,"Exp. Inf. Above Target",IF(I137&lt;$D138,"Exp. Inf. Below Target","…"))</f>
        <v>…</v>
      </c>
    </row>
    <row r="199" spans="2:9" x14ac:dyDescent="0.25">
      <c r="B199" s="3" t="str">
        <f>B13</f>
        <v>Monetary Policy (discretion)</v>
      </c>
      <c r="C199" s="3"/>
      <c r="D199" s="6"/>
      <c r="E199" s="7"/>
      <c r="F199" s="7"/>
    </row>
    <row r="200" spans="2:9" x14ac:dyDescent="0.25">
      <c r="C200" s="3"/>
      <c r="D200" s="6"/>
      <c r="E200" s="7"/>
      <c r="F200" s="7"/>
      <c r="G200" s="9" t="str">
        <f>IF(G139&gt;$D139,"Increase in Demand",IF(G139&lt;$D139,"Decrease in Demand","…"))</f>
        <v>…</v>
      </c>
      <c r="H200" s="3"/>
      <c r="I200" s="9" t="str">
        <f>IF(I139&gt;$D139,"Increase in Demand",IF(I139&lt;$D139,"Decrease in Demand","…"))</f>
        <v>…</v>
      </c>
    </row>
    <row r="201" spans="2:9" x14ac:dyDescent="0.25">
      <c r="C201" s="3"/>
      <c r="D201" s="6"/>
      <c r="E201" s="7"/>
      <c r="F201" s="7"/>
      <c r="G201" s="9" t="str">
        <f>IF(G140&gt;$D140,"Discretionary TIghtening",IF(G140&lt;$D140,"Discretionary Loosening","…"))</f>
        <v>…</v>
      </c>
      <c r="H201" s="3"/>
      <c r="I201" s="9" t="str">
        <f>IF(I140&gt;$D140,"Discretionary TIghtening",IF(I140&lt;$D140,"Discretionary Loosening","…"))</f>
        <v>…</v>
      </c>
    </row>
  </sheetData>
  <protectedRanges>
    <protectedRange sqref="I153:I154" name="Range4"/>
    <protectedRange sqref="I150:I151" name="Range3"/>
    <protectedRange sqref="G12:G13 G153:G154 I12:I13" name="Range2"/>
    <protectedRange sqref="G9:G10 G150:G151 I9:I10 G174:G175 I174:I175 G177:G178 I177:I178" name="Range1"/>
  </protectedRanges>
  <dataValidations count="4">
    <dataValidation type="list" allowBlank="1" showInputMessage="1" showErrorMessage="1" sqref="G9 I9" xr:uid="{00000000-0002-0000-0100-000000000000}">
      <formula1>SUPPSHOCK</formula1>
    </dataValidation>
    <dataValidation type="list" allowBlank="1" showInputMessage="1" showErrorMessage="1" sqref="G10 I10" xr:uid="{00000000-0002-0000-0100-000001000000}">
      <formula1>EXPECTEDINF</formula1>
    </dataValidation>
    <dataValidation type="list" allowBlank="1" showInputMessage="1" showErrorMessage="1" sqref="G12 I12" xr:uid="{00000000-0002-0000-0100-000002000000}">
      <formula1>DEMAND</formula1>
    </dataValidation>
    <dataValidation type="list" allowBlank="1" showInputMessage="1" showErrorMessage="1" sqref="G13 I13" xr:uid="{00000000-0002-0000-0100-000003000000}">
      <formula1>MONPOLICY</formula1>
    </dataValidation>
  </dataValidations>
  <pageMargins left="0.7" right="0.7" top="0.75" bottom="0.75" header="0.3" footer="0.3"/>
  <pageSetup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Equation.DSMT4" shapeId="6145" r:id="rId4">
          <objectPr defaultSize="0" autoPict="0" r:id="rId5">
            <anchor moveWithCells="1" siz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0</xdr:colOff>
                <xdr:row>38</xdr:row>
                <xdr:rowOff>0</xdr:rowOff>
              </to>
            </anchor>
          </objectPr>
        </oleObject>
      </mc:Choice>
      <mc:Fallback>
        <oleObject progId="Equation.DSMT4" shapeId="6145" r:id="rId4"/>
      </mc:Fallback>
    </mc:AlternateContent>
    <mc:AlternateContent xmlns:mc="http://schemas.openxmlformats.org/markup-compatibility/2006">
      <mc:Choice Requires="x14">
        <oleObject progId="Equation.DSMT4" shapeId="6146" r:id="rId6">
          <objectPr defaultSize="0" autoPict="0" r:id="rId7">
            <anchor moveWithCells="1" sizeWithCells="1">
              <from>
                <xdr:col>0</xdr:col>
                <xdr:colOff>0</xdr:colOff>
                <xdr:row>34</xdr:row>
                <xdr:rowOff>114300</xdr:rowOff>
              </from>
              <to>
                <xdr:col>0</xdr:col>
                <xdr:colOff>0</xdr:colOff>
                <xdr:row>38</xdr:row>
                <xdr:rowOff>0</xdr:rowOff>
              </to>
            </anchor>
          </objectPr>
        </oleObject>
      </mc:Choice>
      <mc:Fallback>
        <oleObject progId="Equation.DSMT4" shapeId="6146" r:id="rId6"/>
      </mc:Fallback>
    </mc:AlternateContent>
    <mc:AlternateContent xmlns:mc="http://schemas.openxmlformats.org/markup-compatibility/2006">
      <mc:Choice Requires="x14">
        <oleObject progId="Equation.DSMT4" shapeId="6147" r:id="rId8">
          <objectPr defaultSize="0" autoPict="0" r:id="rId9">
            <anchor moveWithCells="1" sizeWithCells="1">
              <from>
                <xdr:col>0</xdr:col>
                <xdr:colOff>0</xdr:colOff>
                <xdr:row>67</xdr:row>
                <xdr:rowOff>28575</xdr:rowOff>
              </from>
              <to>
                <xdr:col>0</xdr:col>
                <xdr:colOff>0</xdr:colOff>
                <xdr:row>68</xdr:row>
                <xdr:rowOff>28575</xdr:rowOff>
              </to>
            </anchor>
          </objectPr>
        </oleObject>
      </mc:Choice>
      <mc:Fallback>
        <oleObject progId="Equation.DSMT4" shapeId="6147" r:id="rId8"/>
      </mc:Fallback>
    </mc:AlternateContent>
    <mc:AlternateContent xmlns:mc="http://schemas.openxmlformats.org/markup-compatibility/2006">
      <mc:Choice Requires="x14">
        <oleObject progId="Equation.DSMT4" shapeId="6148" r:id="rId10">
          <objectPr defaultSize="0" autoPict="0" r:id="rId11">
            <anchor moveWithCells="1" sizeWithCells="1">
              <from>
                <xdr:col>0</xdr:col>
                <xdr:colOff>0</xdr:colOff>
                <xdr:row>67</xdr:row>
                <xdr:rowOff>0</xdr:rowOff>
              </from>
              <to>
                <xdr:col>0</xdr:col>
                <xdr:colOff>0</xdr:colOff>
                <xdr:row>68</xdr:row>
                <xdr:rowOff>66675</xdr:rowOff>
              </to>
            </anchor>
          </objectPr>
        </oleObject>
      </mc:Choice>
      <mc:Fallback>
        <oleObject progId="Equation.DSMT4" shapeId="6148" r:id="rId10"/>
      </mc:Fallback>
    </mc:AlternateContent>
    <mc:AlternateContent xmlns:mc="http://schemas.openxmlformats.org/markup-compatibility/2006">
      <mc:Choice Requires="x14">
        <oleObject progId="Equation.DSMT4" shapeId="6149" r:id="rId12">
          <objectPr defaultSize="0" autoPict="0" r:id="rId13">
            <anchor moveWithCells="1" sizeWithCells="1">
              <from>
                <xdr:col>0</xdr:col>
                <xdr:colOff>0</xdr:colOff>
                <xdr:row>67</xdr:row>
                <xdr:rowOff>38100</xdr:rowOff>
              </from>
              <to>
                <xdr:col>0</xdr:col>
                <xdr:colOff>0</xdr:colOff>
                <xdr:row>68</xdr:row>
                <xdr:rowOff>66675</xdr:rowOff>
              </to>
            </anchor>
          </objectPr>
        </oleObject>
      </mc:Choice>
      <mc:Fallback>
        <oleObject progId="Equation.DSMT4" shapeId="6149" r:id="rId12"/>
      </mc:Fallback>
    </mc:AlternateContent>
    <mc:AlternateContent xmlns:mc="http://schemas.openxmlformats.org/markup-compatibility/2006">
      <mc:Choice Requires="x14">
        <oleObject progId="Equation.DSMT4" shapeId="6150" r:id="rId14">
          <objectPr defaultSize="0" autoPict="0" r:id="rId9">
            <anchor moveWithCells="1" sizeWithCells="1">
              <from>
                <xdr:col>0</xdr:col>
                <xdr:colOff>0</xdr:colOff>
                <xdr:row>67</xdr:row>
                <xdr:rowOff>9525</xdr:rowOff>
              </from>
              <to>
                <xdr:col>0</xdr:col>
                <xdr:colOff>0</xdr:colOff>
                <xdr:row>68</xdr:row>
                <xdr:rowOff>28575</xdr:rowOff>
              </to>
            </anchor>
          </objectPr>
        </oleObject>
      </mc:Choice>
      <mc:Fallback>
        <oleObject progId="Equation.DSMT4" shapeId="6150" r:id="rId14"/>
      </mc:Fallback>
    </mc:AlternateContent>
    <mc:AlternateContent xmlns:mc="http://schemas.openxmlformats.org/markup-compatibility/2006">
      <mc:Choice Requires="x14">
        <oleObject progId="Equation.DSMT4" shapeId="6151" r:id="rId15">
          <objectPr defaultSize="0" autoPict="0" r:id="rId11">
            <anchor moveWithCells="1" sizeWithCells="1">
              <from>
                <xdr:col>0</xdr:col>
                <xdr:colOff>0</xdr:colOff>
                <xdr:row>67</xdr:row>
                <xdr:rowOff>0</xdr:rowOff>
              </from>
              <to>
                <xdr:col>0</xdr:col>
                <xdr:colOff>0</xdr:colOff>
                <xdr:row>68</xdr:row>
                <xdr:rowOff>66675</xdr:rowOff>
              </to>
            </anchor>
          </objectPr>
        </oleObject>
      </mc:Choice>
      <mc:Fallback>
        <oleObject progId="Equation.DSMT4" shapeId="6151" r:id="rId15"/>
      </mc:Fallback>
    </mc:AlternateContent>
    <mc:AlternateContent xmlns:mc="http://schemas.openxmlformats.org/markup-compatibility/2006">
      <mc:Choice Requires="x14">
        <oleObject progId="Equation.DSMT4" shapeId="6152" r:id="rId16">
          <objectPr defaultSize="0" autoPict="0" r:id="rId13">
            <anchor moveWithCells="1" sizeWithCells="1">
              <from>
                <xdr:col>0</xdr:col>
                <xdr:colOff>0</xdr:colOff>
                <xdr:row>67</xdr:row>
                <xdr:rowOff>38100</xdr:rowOff>
              </from>
              <to>
                <xdr:col>0</xdr:col>
                <xdr:colOff>0</xdr:colOff>
                <xdr:row>68</xdr:row>
                <xdr:rowOff>66675</xdr:rowOff>
              </to>
            </anchor>
          </objectPr>
        </oleObject>
      </mc:Choice>
      <mc:Fallback>
        <oleObject progId="Equation.DSMT4" shapeId="6152" r:id="rId16"/>
      </mc:Fallback>
    </mc:AlternateContent>
    <mc:AlternateContent xmlns:mc="http://schemas.openxmlformats.org/markup-compatibility/2006">
      <mc:Choice Requires="x14">
        <oleObject progId="Equation.DSMT4" shapeId="6153" r:id="rId17">
          <objectPr defaultSize="0" autoPict="0" r:id="rId13">
            <anchor moveWithCells="1" sizeWithCells="1">
              <from>
                <xdr:col>1</xdr:col>
                <xdr:colOff>723900</xdr:colOff>
                <xdr:row>113</xdr:row>
                <xdr:rowOff>0</xdr:rowOff>
              </from>
              <to>
                <xdr:col>3</xdr:col>
                <xdr:colOff>85725</xdr:colOff>
                <xdr:row>113</xdr:row>
                <xdr:rowOff>0</xdr:rowOff>
              </to>
            </anchor>
          </objectPr>
        </oleObject>
      </mc:Choice>
      <mc:Fallback>
        <oleObject progId="Equation.DSMT4" shapeId="6153" r:id="rId17"/>
      </mc:Fallback>
    </mc:AlternateContent>
    <mc:AlternateContent xmlns:mc="http://schemas.openxmlformats.org/markup-compatibility/2006">
      <mc:Choice Requires="x14">
        <oleObject progId="Equation.DSMT4" shapeId="6154" r:id="rId18">
          <objectPr defaultSize="0" autoPict="0" r:id="rId9">
            <anchor moveWithCells="1" sizeWithCells="1">
              <from>
                <xdr:col>1</xdr:col>
                <xdr:colOff>76200</xdr:colOff>
                <xdr:row>113</xdr:row>
                <xdr:rowOff>0</xdr:rowOff>
              </from>
              <to>
                <xdr:col>1</xdr:col>
                <xdr:colOff>190500</xdr:colOff>
                <xdr:row>113</xdr:row>
                <xdr:rowOff>0</xdr:rowOff>
              </to>
            </anchor>
          </objectPr>
        </oleObject>
      </mc:Choice>
      <mc:Fallback>
        <oleObject progId="Equation.DSMT4" shapeId="6154" r:id="rId18"/>
      </mc:Fallback>
    </mc:AlternateContent>
    <mc:AlternateContent xmlns:mc="http://schemas.openxmlformats.org/markup-compatibility/2006">
      <mc:Choice Requires="x14">
        <oleObject progId="Equation.DSMT4" shapeId="6155" r:id="rId19">
          <objectPr defaultSize="0" autoPict="0" r:id="rId11">
            <anchor moveWithCells="1" sizeWithCells="1">
              <from>
                <xdr:col>1</xdr:col>
                <xdr:colOff>733425</xdr:colOff>
                <xdr:row>113</xdr:row>
                <xdr:rowOff>0</xdr:rowOff>
              </from>
              <to>
                <xdr:col>2</xdr:col>
                <xdr:colOff>295275</xdr:colOff>
                <xdr:row>113</xdr:row>
                <xdr:rowOff>0</xdr:rowOff>
              </to>
            </anchor>
          </objectPr>
        </oleObject>
      </mc:Choice>
      <mc:Fallback>
        <oleObject progId="Equation.DSMT4" shapeId="6155" r:id="rId19"/>
      </mc:Fallback>
    </mc:AlternateContent>
    <mc:AlternateContent xmlns:mc="http://schemas.openxmlformats.org/markup-compatibility/2006">
      <mc:Choice Requires="x14">
        <oleObject progId="Equation.DSMT4" shapeId="6156" r:id="rId20">
          <objectPr defaultSize="0" autoPict="0" r:id="rId9">
            <anchor moveWithCells="1" sizeWithCells="1">
              <from>
                <xdr:col>0</xdr:col>
                <xdr:colOff>0</xdr:colOff>
                <xdr:row>67</xdr:row>
                <xdr:rowOff>9525</xdr:rowOff>
              </from>
              <to>
                <xdr:col>0</xdr:col>
                <xdr:colOff>0</xdr:colOff>
                <xdr:row>68</xdr:row>
                <xdr:rowOff>28575</xdr:rowOff>
              </to>
            </anchor>
          </objectPr>
        </oleObject>
      </mc:Choice>
      <mc:Fallback>
        <oleObject progId="Equation.DSMT4" shapeId="6156" r:id="rId20"/>
      </mc:Fallback>
    </mc:AlternateContent>
    <mc:AlternateContent xmlns:mc="http://schemas.openxmlformats.org/markup-compatibility/2006">
      <mc:Choice Requires="x14">
        <oleObject progId="Equation.DSMT4" shapeId="6157" r:id="rId21">
          <objectPr defaultSize="0" autoPict="0" r:id="rId22">
            <anchor moveWithCells="1" sizeWithCells="1">
              <from>
                <xdr:col>1</xdr:col>
                <xdr:colOff>1600200</xdr:colOff>
                <xdr:row>92</xdr:row>
                <xdr:rowOff>180975</xdr:rowOff>
              </from>
              <to>
                <xdr:col>2</xdr:col>
                <xdr:colOff>257175</xdr:colOff>
                <xdr:row>94</xdr:row>
                <xdr:rowOff>28575</xdr:rowOff>
              </to>
            </anchor>
          </objectPr>
        </oleObject>
      </mc:Choice>
      <mc:Fallback>
        <oleObject progId="Equation.DSMT4" shapeId="6157" r:id="rId21"/>
      </mc:Fallback>
    </mc:AlternateContent>
    <mc:AlternateContent xmlns:mc="http://schemas.openxmlformats.org/markup-compatibility/2006">
      <mc:Choice Requires="x14">
        <oleObject progId="Equation.DSMT4" shapeId="6158" r:id="rId23">
          <objectPr defaultSize="0" autoPict="0" r:id="rId24">
            <anchor moveWithCells="1" sizeWithCells="1">
              <from>
                <xdr:col>1</xdr:col>
                <xdr:colOff>1590675</xdr:colOff>
                <xdr:row>94</xdr:row>
                <xdr:rowOff>0</xdr:rowOff>
              </from>
              <to>
                <xdr:col>2</xdr:col>
                <xdr:colOff>714375</xdr:colOff>
                <xdr:row>95</xdr:row>
                <xdr:rowOff>38100</xdr:rowOff>
              </to>
            </anchor>
          </objectPr>
        </oleObject>
      </mc:Choice>
      <mc:Fallback>
        <oleObject progId="Equation.DSMT4" shapeId="6158" r:id="rId23"/>
      </mc:Fallback>
    </mc:AlternateContent>
    <mc:AlternateContent xmlns:mc="http://schemas.openxmlformats.org/markup-compatibility/2006">
      <mc:Choice Requires="x14">
        <oleObject progId="Equation.DSMT4" shapeId="6159" r:id="rId25">
          <objectPr defaultSize="0" autoPict="0" r:id="rId26">
            <anchor moveWithCells="1" sizeWithCells="1">
              <from>
                <xdr:col>1</xdr:col>
                <xdr:colOff>1704975</xdr:colOff>
                <xdr:row>95</xdr:row>
                <xdr:rowOff>28575</xdr:rowOff>
              </from>
              <to>
                <xdr:col>2</xdr:col>
                <xdr:colOff>771525</xdr:colOff>
                <xdr:row>96</xdr:row>
                <xdr:rowOff>66675</xdr:rowOff>
              </to>
            </anchor>
          </objectPr>
        </oleObject>
      </mc:Choice>
      <mc:Fallback>
        <oleObject progId="Equation.DSMT4" shapeId="6159" r:id="rId25"/>
      </mc:Fallback>
    </mc:AlternateContent>
    <mc:AlternateContent xmlns:mc="http://schemas.openxmlformats.org/markup-compatibility/2006">
      <mc:Choice Requires="x14">
        <oleObject progId="Equation.DSMT4" shapeId="6160" r:id="rId27">
          <objectPr defaultSize="0" autoPict="0" r:id="rId28">
            <anchor moveWithCells="1" sizeWithCells="1">
              <from>
                <xdr:col>1</xdr:col>
                <xdr:colOff>1781175</xdr:colOff>
                <xdr:row>96</xdr:row>
                <xdr:rowOff>28575</xdr:rowOff>
              </from>
              <to>
                <xdr:col>1</xdr:col>
                <xdr:colOff>2047875</xdr:colOff>
                <xdr:row>97</xdr:row>
                <xdr:rowOff>0</xdr:rowOff>
              </to>
            </anchor>
          </objectPr>
        </oleObject>
      </mc:Choice>
      <mc:Fallback>
        <oleObject progId="Equation.DSMT4" shapeId="6160" r:id="rId27"/>
      </mc:Fallback>
    </mc:AlternateContent>
    <mc:AlternateContent xmlns:mc="http://schemas.openxmlformats.org/markup-compatibility/2006">
      <mc:Choice Requires="x14">
        <oleObject progId="Equation.DSMT4" shapeId="6161" r:id="rId29">
          <objectPr defaultSize="0" autoPict="0" r:id="rId30">
            <anchor moveWithCells="1" sizeWithCells="1">
              <from>
                <xdr:col>1</xdr:col>
                <xdr:colOff>1971675</xdr:colOff>
                <xdr:row>125</xdr:row>
                <xdr:rowOff>28575</xdr:rowOff>
              </from>
              <to>
                <xdr:col>2</xdr:col>
                <xdr:colOff>685800</xdr:colOff>
                <xdr:row>127</xdr:row>
                <xdr:rowOff>76200</xdr:rowOff>
              </to>
            </anchor>
          </objectPr>
        </oleObject>
      </mc:Choice>
      <mc:Fallback>
        <oleObject progId="Equation.DSMT4" shapeId="6161" r:id="rId29"/>
      </mc:Fallback>
    </mc:AlternateContent>
    <mc:AlternateContent xmlns:mc="http://schemas.openxmlformats.org/markup-compatibility/2006">
      <mc:Choice Requires="x14">
        <oleObject progId="Equation.DSMT4" shapeId="6162" r:id="rId31">
          <objectPr defaultSize="0" autoPict="0" r:id="rId32">
            <anchor moveWithCells="1" sizeWithCells="1">
              <from>
                <xdr:col>1</xdr:col>
                <xdr:colOff>2047875</xdr:colOff>
                <xdr:row>128</xdr:row>
                <xdr:rowOff>66675</xdr:rowOff>
              </from>
              <to>
                <xdr:col>2</xdr:col>
                <xdr:colOff>752475</xdr:colOff>
                <xdr:row>130</xdr:row>
                <xdr:rowOff>66675</xdr:rowOff>
              </to>
            </anchor>
          </objectPr>
        </oleObject>
      </mc:Choice>
      <mc:Fallback>
        <oleObject progId="Equation.DSMT4" shapeId="6162" r:id="rId31"/>
      </mc:Fallback>
    </mc:AlternateContent>
    <mc:AlternateContent xmlns:mc="http://schemas.openxmlformats.org/markup-compatibility/2006">
      <mc:Choice Requires="x14">
        <oleObject progId="Equation.DSMT4" shapeId="6163" r:id="rId33">
          <objectPr defaultSize="0" autoPict="0" r:id="rId34">
            <anchor moveWithCells="1" sizeWithCells="1">
              <from>
                <xdr:col>5</xdr:col>
                <xdr:colOff>0</xdr:colOff>
                <xdr:row>126</xdr:row>
                <xdr:rowOff>28575</xdr:rowOff>
              </from>
              <to>
                <xdr:col>6</xdr:col>
                <xdr:colOff>1914525</xdr:colOff>
                <xdr:row>128</xdr:row>
                <xdr:rowOff>152400</xdr:rowOff>
              </to>
            </anchor>
          </objectPr>
        </oleObject>
      </mc:Choice>
      <mc:Fallback>
        <oleObject progId="Equation.DSMT4" shapeId="6163" r:id="rId33"/>
      </mc:Fallback>
    </mc:AlternateContent>
    <mc:AlternateContent xmlns:mc="http://schemas.openxmlformats.org/markup-compatibility/2006">
      <mc:Choice Requires="x14">
        <oleObject progId="Equation.DSMT4" shapeId="6164" r:id="rId35">
          <objectPr defaultSize="0" autoPict="0" r:id="rId22">
            <anchor moveWithCells="1" sizeWithCells="1">
              <from>
                <xdr:col>1</xdr:col>
                <xdr:colOff>1600200</xdr:colOff>
                <xdr:row>99</xdr:row>
                <xdr:rowOff>180975</xdr:rowOff>
              </from>
              <to>
                <xdr:col>2</xdr:col>
                <xdr:colOff>257175</xdr:colOff>
                <xdr:row>101</xdr:row>
                <xdr:rowOff>28575</xdr:rowOff>
              </to>
            </anchor>
          </objectPr>
        </oleObject>
      </mc:Choice>
      <mc:Fallback>
        <oleObject progId="Equation.DSMT4" shapeId="6164" r:id="rId35"/>
      </mc:Fallback>
    </mc:AlternateContent>
    <mc:AlternateContent xmlns:mc="http://schemas.openxmlformats.org/markup-compatibility/2006">
      <mc:Choice Requires="x14">
        <oleObject progId="Equation.DSMT4" shapeId="6165" r:id="rId36">
          <objectPr defaultSize="0" autoPict="0" r:id="rId24">
            <anchor moveWithCells="1" sizeWithCells="1">
              <from>
                <xdr:col>1</xdr:col>
                <xdr:colOff>1590675</xdr:colOff>
                <xdr:row>101</xdr:row>
                <xdr:rowOff>0</xdr:rowOff>
              </from>
              <to>
                <xdr:col>2</xdr:col>
                <xdr:colOff>714375</xdr:colOff>
                <xdr:row>102</xdr:row>
                <xdr:rowOff>38100</xdr:rowOff>
              </to>
            </anchor>
          </objectPr>
        </oleObject>
      </mc:Choice>
      <mc:Fallback>
        <oleObject progId="Equation.DSMT4" shapeId="6165" r:id="rId36"/>
      </mc:Fallback>
    </mc:AlternateContent>
    <mc:AlternateContent xmlns:mc="http://schemas.openxmlformats.org/markup-compatibility/2006">
      <mc:Choice Requires="x14">
        <oleObject progId="Equation.DSMT4" shapeId="6166" r:id="rId37">
          <objectPr defaultSize="0" autoPict="0" r:id="rId26">
            <anchor moveWithCells="1" sizeWithCells="1">
              <from>
                <xdr:col>1</xdr:col>
                <xdr:colOff>1704975</xdr:colOff>
                <xdr:row>102</xdr:row>
                <xdr:rowOff>28575</xdr:rowOff>
              </from>
              <to>
                <xdr:col>2</xdr:col>
                <xdr:colOff>771525</xdr:colOff>
                <xdr:row>103</xdr:row>
                <xdr:rowOff>66675</xdr:rowOff>
              </to>
            </anchor>
          </objectPr>
        </oleObject>
      </mc:Choice>
      <mc:Fallback>
        <oleObject progId="Equation.DSMT4" shapeId="6166" r:id="rId37"/>
      </mc:Fallback>
    </mc:AlternateContent>
    <mc:AlternateContent xmlns:mc="http://schemas.openxmlformats.org/markup-compatibility/2006">
      <mc:Choice Requires="x14">
        <oleObject progId="Equation.DSMT4" shapeId="6167" r:id="rId38">
          <objectPr defaultSize="0" r:id="rId28">
            <anchor moveWithCells="1" sizeWithCells="1">
              <from>
                <xdr:col>1</xdr:col>
                <xdr:colOff>1781175</xdr:colOff>
                <xdr:row>103</xdr:row>
                <xdr:rowOff>28575</xdr:rowOff>
              </from>
              <to>
                <xdr:col>1</xdr:col>
                <xdr:colOff>2047875</xdr:colOff>
                <xdr:row>104</xdr:row>
                <xdr:rowOff>28575</xdr:rowOff>
              </to>
            </anchor>
          </objectPr>
        </oleObject>
      </mc:Choice>
      <mc:Fallback>
        <oleObject progId="Equation.DSMT4" shapeId="6167" r:id="rId38"/>
      </mc:Fallback>
    </mc:AlternateContent>
    <mc:AlternateContent xmlns:mc="http://schemas.openxmlformats.org/markup-compatibility/2006">
      <mc:Choice Requires="x14">
        <oleObject progId="Equation.DSMT4" shapeId="6270" r:id="rId39">
          <objectPr defaultSize="0" autoPict="0" r:id="rId40">
            <anchor moveWithCells="1">
              <from>
                <xdr:col>56</xdr:col>
                <xdr:colOff>552450</xdr:colOff>
                <xdr:row>101</xdr:row>
                <xdr:rowOff>104775</xdr:rowOff>
              </from>
              <to>
                <xdr:col>67</xdr:col>
                <xdr:colOff>581025</xdr:colOff>
                <xdr:row>104</xdr:row>
                <xdr:rowOff>142875</xdr:rowOff>
              </to>
            </anchor>
          </objectPr>
        </oleObject>
      </mc:Choice>
      <mc:Fallback>
        <oleObject progId="Equation.DSMT4" shapeId="6270" r:id="rId3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STAGE Ia revamp NO num STDALONE</vt:lpstr>
      <vt:lpstr>STAGE Ia revamp NO numbers</vt:lpstr>
      <vt:lpstr>DEMAND</vt:lpstr>
      <vt:lpstr>EXPECTEDINF</vt:lpstr>
      <vt:lpstr>MONPOLICY</vt:lpstr>
      <vt:lpstr>SUPPSHOCK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Tanner</dc:creator>
  <cp:lastModifiedBy>Evan Tanner</cp:lastModifiedBy>
  <dcterms:created xsi:type="dcterms:W3CDTF">2013-11-30T03:59:16Z</dcterms:created>
  <dcterms:modified xsi:type="dcterms:W3CDTF">2018-04-11T12:47:30Z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-1677253401</vt:i4>
  </property>
  <property fmtid="{D5CDD505-2E9C-101B-9397-08002B2CF9AE}" pid="3" name="_NewReviewCycle">
    <vt:lpwstr/>
  </property>
  <property fmtid="{D5CDD505-2E9C-101B-9397-08002B2CF9AE}" pid="4" name="_EmailSubject">
    <vt:lpwstr>Glad we ran into one another. .. here is the book and other materials</vt:lpwstr>
  </property>
  <property fmtid="{D5CDD505-2E9C-101B-9397-08002B2CF9AE}" pid="5" name="_AuthorEmail">
    <vt:lpwstr>ETanner@imf.org</vt:lpwstr>
  </property>
  <property fmtid="{D5CDD505-2E9C-101B-9397-08002B2CF9AE}" pid="6" name="_AuthorEmailDisplayName">
    <vt:lpwstr>Tanner, Evan Curtis</vt:lpwstr>
  </property>
  <property fmtid="{D5CDD505-2E9C-101B-9397-08002B2CF9AE}" pid="7" name="_PreviousAdHocReviewCycleID">
    <vt:i4>-2084594633</vt:i4>
  </property>
  <property fmtid="{D5CDD505-2E9C-101B-9397-08002B2CF9AE}" pid="8" name="_ReviewingToolsShownOnce">
    <vt:lpwstr/>
  </property>
</Properties>
</file>